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10.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WildCat\Internet\Publications\"/>
    </mc:Choice>
  </mc:AlternateContent>
  <bookViews>
    <workbookView xWindow="0" yWindow="0" windowWidth="2220" windowHeight="7350"/>
  </bookViews>
  <sheets>
    <sheet name="applications submitted" sheetId="31" r:id="rId1"/>
    <sheet name="claims processed" sheetId="28" r:id="rId2"/>
    <sheet name="Benefits paid" sheetId="29" r:id="rId3"/>
    <sheet name="individual paid benefits" sheetId="30" r:id="rId4"/>
    <sheet name="WE 081520_PAB (2)" sheetId="25" state="hidden" r:id="rId5"/>
    <sheet name="WE 080820_PAB" sheetId="24" state="hidden" r:id="rId6"/>
    <sheet name="WE 080120_PAB" sheetId="23" state="hidden" r:id="rId7"/>
    <sheet name="WE 072520_PAB" sheetId="21" state="hidden" r:id="rId8"/>
    <sheet name="WE 071820_PAB" sheetId="22" state="hidden" r:id="rId9"/>
    <sheet name="WE 071120_PAB" sheetId="20" state="hidden" r:id="rId10"/>
    <sheet name="WE 070420_PAB" sheetId="19" state="hidden" r:id="rId11"/>
    <sheet name="WE 062720_PAB" sheetId="18" state="hidden" r:id="rId12"/>
    <sheet name="WE 062020_PAB" sheetId="17" state="hidden" r:id="rId13"/>
    <sheet name="WE 061320_PAB" sheetId="15" state="hidden" r:id="rId14"/>
    <sheet name="WE 060620_PAB " sheetId="16" state="hidden" r:id="rId15"/>
    <sheet name="WE 060620_UIB_Internal" sheetId="14" state="hidden" r:id="rId16"/>
    <sheet name=" WE 053020 FINAL" sheetId="12" state="hidden" r:id="rId17"/>
    <sheet name=" WE 053020 REVISED" sheetId="11" state="hidden" r:id="rId18"/>
    <sheet name="Weekly Headline" sheetId="9" state="hidden" r:id="rId19"/>
    <sheet name=" WE 053020" sheetId="7" state="hidden" r:id="rId20"/>
    <sheet name="WE 052320" sheetId="5" state="hidden" r:id="rId21"/>
    <sheet name="WE 051620" sheetId="2" state="hidden" r:id="rId22"/>
    <sheet name="WE 050920" sheetId="1" state="hidden" r:id="rId23"/>
    <sheet name="Current_data" sheetId="10" state="hidden" r:id="rId24"/>
    <sheet name="Historical_Data" sheetId="6" state="hidden" r:id="rId25"/>
    <sheet name="README" sheetId="3" state="hidden" r:id="rId26"/>
  </sheets>
  <externalReferences>
    <externalReference r:id="rId27"/>
  </externalReferences>
  <definedNames>
    <definedName name="_xlnm.Print_Area" localSheetId="16">' WE 053020 FINAL'!$A$1:$L$31</definedName>
    <definedName name="_xlnm.Print_Area" localSheetId="14">'WE 060620_PAB '!$A$1:$K$31</definedName>
    <definedName name="_xlnm.Print_Area" localSheetId="15">'WE 060620_UIB_Internal'!$A$1:$L$30</definedName>
    <definedName name="_xlnm.Print_Area" localSheetId="13">'WE 061320_PAB'!$A$1:$K$31</definedName>
    <definedName name="_xlnm.Print_Area" localSheetId="12">'WE 062020_PAB'!$A$1:$I$31</definedName>
    <definedName name="_xlnm.Print_Area" localSheetId="11">'WE 062720_PAB'!$A$1:$I$31</definedName>
    <definedName name="_xlnm.Print_Area" localSheetId="10">'WE 070420_PAB'!$A$1:$I$31</definedName>
    <definedName name="_xlnm.Print_Area" localSheetId="9">'WE 071120_PAB'!$A$1:$I$37</definedName>
    <definedName name="_xlnm.Print_Area" localSheetId="8">'WE 071820_PAB'!$A$1:$I$37</definedName>
    <definedName name="_xlnm.Print_Area" localSheetId="7">'WE 072520_PAB'!$A$1:$I$38</definedName>
    <definedName name="_xlnm.Print_Area" localSheetId="6">'WE 080120_PAB'!$A$1:$I$37</definedName>
    <definedName name="_xlnm.Print_Area" localSheetId="5">'WE 080820_PAB'!$A$1:$I$38</definedName>
    <definedName name="_xlnm.Print_Area" localSheetId="4">'WE 081520_PAB (2)'!$A$1:$I$38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2" i="10" l="1"/>
  <c r="Q6" i="10"/>
  <c r="R6" i="10"/>
  <c r="S6" i="10"/>
  <c r="T6" i="10"/>
  <c r="P6" i="10"/>
  <c r="P5" i="10"/>
  <c r="Q5" i="10"/>
  <c r="R5" i="10"/>
  <c r="S5" i="10"/>
  <c r="T5" i="10"/>
  <c r="Q4" i="10"/>
  <c r="R4" i="10"/>
  <c r="S4" i="10"/>
  <c r="T4" i="10"/>
  <c r="P4" i="10"/>
  <c r="J6" i="10"/>
  <c r="K6" i="10"/>
  <c r="L6" i="10"/>
  <c r="M6" i="10"/>
  <c r="I6" i="10"/>
  <c r="I5" i="10"/>
  <c r="J5" i="10"/>
  <c r="K5" i="10"/>
  <c r="L5" i="10"/>
  <c r="M5" i="10"/>
  <c r="J4" i="10"/>
  <c r="K4" i="10"/>
  <c r="L4" i="10"/>
  <c r="M4" i="10"/>
  <c r="I4" i="10"/>
  <c r="C6" i="10"/>
  <c r="D6" i="10"/>
  <c r="E6" i="10"/>
  <c r="F6" i="10"/>
  <c r="B6" i="10"/>
  <c r="C5" i="10"/>
  <c r="D5" i="10"/>
  <c r="E5" i="10"/>
  <c r="F5" i="10"/>
  <c r="B5" i="10"/>
  <c r="C4" i="10"/>
  <c r="D4" i="10"/>
  <c r="E4" i="10"/>
  <c r="F4" i="10"/>
  <c r="B4" i="10"/>
  <c r="T32" i="10"/>
  <c r="F32" i="10" l="1"/>
  <c r="M32" i="10"/>
  <c r="Z31" i="10" l="1"/>
  <c r="T31" i="10"/>
  <c r="F31" i="10" l="1"/>
  <c r="F30" i="10"/>
  <c r="F29" i="10"/>
  <c r="F28" i="10"/>
  <c r="M31" i="10"/>
  <c r="Z30" i="10" l="1"/>
  <c r="T30" i="10"/>
  <c r="M30" i="10" l="1"/>
  <c r="Z29" i="10" l="1"/>
  <c r="Z27" i="10"/>
  <c r="T29" i="10" l="1"/>
  <c r="M28" i="10" l="1"/>
  <c r="M29" i="10"/>
  <c r="Z28" i="10" l="1"/>
  <c r="T27" i="10" l="1"/>
  <c r="T28" i="10" l="1"/>
  <c r="Z10" i="10" l="1"/>
  <c r="Z11" i="10"/>
  <c r="Z12" i="10"/>
  <c r="Z13" i="10"/>
  <c r="Z14" i="10"/>
  <c r="Z15" i="10"/>
  <c r="Z16" i="10"/>
  <c r="Z17" i="10"/>
  <c r="Z18" i="10"/>
  <c r="Z19" i="10"/>
  <c r="Z20" i="10"/>
  <c r="Z21" i="10"/>
  <c r="Z22" i="10"/>
  <c r="Z23" i="10"/>
  <c r="Z24" i="10"/>
  <c r="Z25" i="10"/>
  <c r="Z26" i="10"/>
  <c r="Z9" i="10"/>
  <c r="T10" i="10" l="1"/>
  <c r="T11" i="10"/>
  <c r="T12" i="10"/>
  <c r="T13" i="10"/>
  <c r="T14" i="10"/>
  <c r="T15" i="10"/>
  <c r="T16" i="10"/>
  <c r="T17" i="10"/>
  <c r="T18" i="10"/>
  <c r="T19" i="10"/>
  <c r="T20" i="10"/>
  <c r="T21" i="10"/>
  <c r="T22" i="10"/>
  <c r="T23" i="10"/>
  <c r="T24" i="10"/>
  <c r="T25" i="10"/>
  <c r="T26" i="10"/>
  <c r="T9" i="10"/>
  <c r="M27" i="10" l="1"/>
  <c r="F27" i="10" l="1"/>
  <c r="F10" i="10"/>
  <c r="F11" i="10"/>
  <c r="F12" i="10"/>
  <c r="F13" i="10"/>
  <c r="F14" i="10"/>
  <c r="F15" i="10"/>
  <c r="F16" i="10"/>
  <c r="F17" i="10"/>
  <c r="F18" i="10"/>
  <c r="F19" i="10"/>
  <c r="F20" i="10"/>
  <c r="F21" i="10"/>
  <c r="F22" i="10"/>
  <c r="F23" i="10"/>
  <c r="F24" i="10"/>
  <c r="F25" i="10"/>
  <c r="F26" i="10"/>
  <c r="F9" i="10"/>
  <c r="M10" i="10" l="1"/>
  <c r="M11" i="10"/>
  <c r="M12" i="10"/>
  <c r="M13" i="10"/>
  <c r="M14" i="10"/>
  <c r="M15" i="10"/>
  <c r="M16" i="10"/>
  <c r="M17" i="10"/>
  <c r="M18" i="10"/>
  <c r="M19" i="10"/>
  <c r="M20" i="10"/>
  <c r="M21" i="10"/>
  <c r="M23" i="10"/>
  <c r="M25" i="10"/>
  <c r="M26" i="10"/>
  <c r="M9" i="10"/>
  <c r="I24" i="10" l="1"/>
  <c r="M24" i="10" s="1"/>
  <c r="H9" i="17" l="1"/>
  <c r="G9" i="17"/>
  <c r="G14" i="17"/>
  <c r="H14" i="17" l="1"/>
  <c r="F14" i="17"/>
  <c r="F9" i="17"/>
  <c r="H13" i="16" l="1"/>
  <c r="H14" i="16" s="1"/>
  <c r="G13" i="16"/>
  <c r="G12" i="16"/>
  <c r="J12" i="16" s="1"/>
  <c r="H8" i="16"/>
  <c r="G8" i="16"/>
  <c r="J8" i="16" s="1"/>
  <c r="H7" i="16"/>
  <c r="G7" i="16"/>
  <c r="G9" i="16" l="1"/>
  <c r="H9" i="16"/>
  <c r="J13" i="16"/>
  <c r="J14" i="16" s="1"/>
  <c r="J7" i="16"/>
  <c r="J9" i="16" s="1"/>
  <c r="G14" i="16"/>
  <c r="I22" i="10" l="1"/>
  <c r="M22" i="10" l="1"/>
  <c r="I25" i="14" l="1"/>
  <c r="G25" i="14"/>
  <c r="I13" i="14"/>
  <c r="I14" i="14" s="1"/>
  <c r="G13" i="14"/>
  <c r="G12" i="14"/>
  <c r="I8" i="14"/>
  <c r="G8" i="14"/>
  <c r="I7" i="14"/>
  <c r="G7" i="14"/>
  <c r="I9" i="14" l="1"/>
  <c r="K13" i="14"/>
  <c r="K8" i="14"/>
  <c r="G9" i="14"/>
  <c r="G14" i="14"/>
  <c r="K12" i="14"/>
  <c r="K7" i="14"/>
  <c r="K9" i="14" l="1"/>
  <c r="K14" i="14"/>
  <c r="G9" i="11" l="1"/>
  <c r="G7" i="11"/>
  <c r="G8" i="11"/>
  <c r="B2" i="11"/>
  <c r="G15" i="11" l="1"/>
  <c r="G15" i="7" l="1"/>
  <c r="G14" i="7"/>
  <c r="G14" i="11" l="1"/>
  <c r="G13" i="11" l="1"/>
  <c r="G16" i="11"/>
  <c r="G13" i="7"/>
  <c r="G16" i="7"/>
  <c r="G7" i="7"/>
  <c r="G8" i="7"/>
  <c r="G9" i="7"/>
  <c r="G10" i="7" l="1"/>
  <c r="G10" i="11" l="1"/>
  <c r="H54" i="6"/>
  <c r="H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A8" i="9" l="1"/>
  <c r="B2" i="7" l="1"/>
  <c r="I7" i="7" l="1"/>
  <c r="I13" i="7"/>
  <c r="K13" i="7"/>
  <c r="K7" i="7"/>
  <c r="I10" i="5"/>
  <c r="F41" i="1" l="1"/>
  <c r="E42" i="1"/>
  <c r="E43" i="1"/>
  <c r="F10" i="2" l="1"/>
  <c r="I10" i="2" l="1"/>
</calcChain>
</file>

<file path=xl/comments1.xml><?xml version="1.0" encoding="utf-8"?>
<comments xmlns="http://schemas.openxmlformats.org/spreadsheetml/2006/main">
  <authors>
    <author>Swope, Jaime@EDD</author>
  </authors>
  <commentList>
    <comment ref="H7" authorId="0" shapeId="0">
      <text>
        <r>
          <rPr>
            <b/>
            <sz val="9"/>
            <color indexed="81"/>
            <rFont val="Tahoma"/>
            <family val="2"/>
          </rPr>
          <t>Swope, Jaime@EDD:</t>
        </r>
        <r>
          <rPr>
            <sz val="9"/>
            <color indexed="81"/>
            <rFont val="Tahoma"/>
            <family val="2"/>
          </rPr>
          <t xml:space="preserve">
figure will change once the data from cell F7 populates</t>
        </r>
      </text>
    </comment>
    <comment ref="H8" authorId="0" shapeId="0">
      <text>
        <r>
          <rPr>
            <b/>
            <sz val="9"/>
            <color indexed="81"/>
            <rFont val="Tahoma"/>
            <family val="2"/>
          </rPr>
          <t>Swope, Jaime@EDD:</t>
        </r>
        <r>
          <rPr>
            <sz val="9"/>
            <color indexed="81"/>
            <rFont val="Tahoma"/>
            <family val="2"/>
          </rPr>
          <t xml:space="preserve">
Data will change once the data from cell F8 populates</t>
        </r>
      </text>
    </comment>
  </commentList>
</comments>
</file>

<file path=xl/comments10.xml><?xml version="1.0" encoding="utf-8"?>
<comments xmlns="http://schemas.openxmlformats.org/spreadsheetml/2006/main">
  <authors>
    <author>Swope, Jaime@EDD</author>
  </authors>
  <commentList>
    <comment ref="D1" authorId="0" shapeId="0">
      <text>
        <r>
          <rPr>
            <b/>
            <sz val="9"/>
            <color indexed="81"/>
            <rFont val="Tahoma"/>
            <family val="2"/>
          </rPr>
          <t>Swope, Jaime@EDD:</t>
        </r>
        <r>
          <rPr>
            <sz val="9"/>
            <color indexed="81"/>
            <rFont val="Tahoma"/>
            <family val="2"/>
          </rPr>
          <t xml:space="preserve">
Daily Snapshot: weekly Total UIO data
</t>
        </r>
      </text>
    </comment>
    <comment ref="E1" authorId="0" shapeId="0">
      <text>
        <r>
          <rPr>
            <b/>
            <sz val="9"/>
            <color indexed="81"/>
            <rFont val="Tahoma"/>
            <family val="2"/>
          </rPr>
          <t>Swope, Jaime@EDD:</t>
        </r>
        <r>
          <rPr>
            <sz val="9"/>
            <color indexed="81"/>
            <rFont val="Tahoma"/>
            <family val="2"/>
          </rPr>
          <t xml:space="preserve">
weeks+amountpaid</t>
        </r>
      </text>
    </comment>
    <comment ref="K1" authorId="0" shapeId="0">
      <text>
        <r>
          <rPr>
            <b/>
            <sz val="9"/>
            <color indexed="81"/>
            <rFont val="Tahoma"/>
            <family val="2"/>
          </rPr>
          <t>Swope, Jaime@EDD:</t>
        </r>
        <r>
          <rPr>
            <sz val="9"/>
            <color indexed="81"/>
            <rFont val="Tahoma"/>
            <family val="2"/>
          </rPr>
          <t xml:space="preserve">
Daily Snapshot: weekly Total UIO data
</t>
        </r>
      </text>
    </comment>
    <comment ref="L1" authorId="0" shapeId="0">
      <text>
        <r>
          <rPr>
            <b/>
            <sz val="9"/>
            <color indexed="81"/>
            <rFont val="Tahoma"/>
            <family val="2"/>
          </rPr>
          <t>Swope, Jaime@EDD:</t>
        </r>
        <r>
          <rPr>
            <sz val="9"/>
            <color indexed="81"/>
            <rFont val="Tahoma"/>
            <family val="2"/>
          </rPr>
          <t xml:space="preserve">
weeks+amountpaid</t>
        </r>
      </text>
    </comment>
  </commentList>
</comments>
</file>

<file path=xl/comments2.xml><?xml version="1.0" encoding="utf-8"?>
<comments xmlns="http://schemas.openxmlformats.org/spreadsheetml/2006/main">
  <authors>
    <author>Swope, Jaime@EDD</author>
    <author>Truong, Le@EDD</author>
  </authors>
  <commentList>
    <comment ref="H7" authorId="0" shapeId="0">
      <text>
        <r>
          <rPr>
            <b/>
            <sz val="9"/>
            <color indexed="81"/>
            <rFont val="Tahoma"/>
            <family val="2"/>
          </rPr>
          <t>Swope, Jaime@EDD:</t>
        </r>
        <r>
          <rPr>
            <sz val="9"/>
            <color indexed="81"/>
            <rFont val="Tahoma"/>
            <family val="2"/>
          </rPr>
          <t xml:space="preserve">
figure will change once the data from cell F7 populates</t>
        </r>
      </text>
    </comment>
    <comment ref="H8" authorId="0" shapeId="0">
      <text>
        <r>
          <rPr>
            <b/>
            <sz val="9"/>
            <color indexed="81"/>
            <rFont val="Tahoma"/>
            <family val="2"/>
          </rPr>
          <t>Swope, Jaime@EDD:</t>
        </r>
        <r>
          <rPr>
            <sz val="9"/>
            <color indexed="81"/>
            <rFont val="Tahoma"/>
            <family val="2"/>
          </rPr>
          <t xml:space="preserve">
Data will change once the data from cell F8 populates</t>
        </r>
      </text>
    </comment>
    <comment ref="G17" authorId="1" shapeId="0">
      <text>
        <r>
          <rPr>
            <b/>
            <sz val="8"/>
            <color indexed="81"/>
            <rFont val="Tahoma"/>
            <family val="2"/>
          </rPr>
          <t>Truong, Le@EDD:</t>
        </r>
        <r>
          <rPr>
            <sz val="8"/>
            <color indexed="81"/>
            <rFont val="Tahoma"/>
            <family val="2"/>
          </rPr>
          <t xml:space="preserve">
revised from 26.5 mil to make it consistent with last week release</t>
        </r>
      </text>
    </comment>
    <comment ref="G18" authorId="1" shapeId="0">
      <text>
        <r>
          <rPr>
            <b/>
            <sz val="8"/>
            <color indexed="81"/>
            <rFont val="Tahoma"/>
            <family val="2"/>
          </rPr>
          <t>Truong, Le@EDD:</t>
        </r>
        <r>
          <rPr>
            <sz val="8"/>
            <color indexed="81"/>
            <rFont val="Tahoma"/>
            <family val="2"/>
          </rPr>
          <t xml:space="preserve">
revised from $6.0 billion, consistent with last week release</t>
        </r>
      </text>
    </comment>
  </commentList>
</comments>
</file>

<file path=xl/comments3.xml><?xml version="1.0" encoding="utf-8"?>
<comments xmlns="http://schemas.openxmlformats.org/spreadsheetml/2006/main">
  <authors>
    <author>Sanchez, Jose Alfredo</author>
    <author>Swope, Jaime@EDD</author>
    <author>Truong, Le</author>
  </authors>
  <commentList>
    <comment ref="K5" authorId="0" shapeId="0">
      <text>
        <r>
          <rPr>
            <b/>
            <sz val="9"/>
            <color indexed="81"/>
            <rFont val="Tahoma"/>
            <family val="2"/>
          </rPr>
          <t>Note:</t>
        </r>
        <r>
          <rPr>
            <sz val="9"/>
            <color indexed="81"/>
            <rFont val="Tahoma"/>
            <family val="2"/>
          </rPr>
          <t xml:space="preserve">
The data should add up for the two date time frames:
WE 6/6 + WE3/14-5/30 = total</t>
        </r>
      </text>
    </comment>
    <comment ref="G12" authorId="1" shapeId="0">
      <text>
        <r>
          <rPr>
            <b/>
            <sz val="9"/>
            <color indexed="81"/>
            <rFont val="Tahoma"/>
            <family val="2"/>
          </rPr>
          <t>Swope, Jaime@EDD:</t>
        </r>
        <r>
          <rPr>
            <sz val="9"/>
            <color indexed="81"/>
            <rFont val="Tahoma"/>
            <family val="2"/>
          </rPr>
          <t xml:space="preserve">
ETA 538 IC + ETA 538 WSEIC
LE Tr: Revised from 258,095</t>
        </r>
      </text>
    </comment>
    <comment ref="I12" authorId="2" shapeId="0">
      <text>
        <r>
          <rPr>
            <b/>
            <sz val="8"/>
            <color indexed="81"/>
            <rFont val="Tahoma"/>
            <family val="2"/>
          </rPr>
          <t>Truong, Le:</t>
        </r>
        <r>
          <rPr>
            <sz val="8"/>
            <color indexed="81"/>
            <rFont val="Tahoma"/>
            <family val="2"/>
          </rPr>
          <t xml:space="preserve">
revised from 4,937,331 (include WSEIC to match (roughly with DOL)</t>
        </r>
      </text>
    </comment>
    <comment ref="I17" authorId="0" shapeId="0">
      <text>
        <r>
          <rPr>
            <b/>
            <sz val="9"/>
            <color indexed="81"/>
            <rFont val="Tahoma"/>
            <family val="2"/>
          </rPr>
          <t>Sanchez, Jose Alfredo:</t>
        </r>
        <r>
          <rPr>
            <sz val="9"/>
            <color indexed="81"/>
            <rFont val="Tahoma"/>
            <family val="2"/>
          </rPr>
          <t xml:space="preserve">
made change from 6/6/ report, to not include PAC data</t>
        </r>
      </text>
    </comment>
    <comment ref="I23" authorId="0" shapeId="0">
      <text>
        <r>
          <rPr>
            <b/>
            <sz val="9"/>
            <color indexed="81"/>
            <rFont val="Tahoma"/>
            <family val="2"/>
          </rPr>
          <t>Sanchez, Jose Alfredo:</t>
        </r>
        <r>
          <rPr>
            <sz val="9"/>
            <color indexed="81"/>
            <rFont val="Tahoma"/>
            <family val="2"/>
          </rPr>
          <t xml:space="preserve">
Actuals from Query: 3,445,615 (or whatever)</t>
        </r>
      </text>
    </comment>
    <comment ref="K23" authorId="0" shapeId="0">
      <text>
        <r>
          <rPr>
            <b/>
            <sz val="9"/>
            <color indexed="81"/>
            <rFont val="Tahoma"/>
            <family val="2"/>
          </rPr>
          <t>Sanchez, Jose Alfredo:</t>
        </r>
        <r>
          <rPr>
            <sz val="9"/>
            <color indexed="81"/>
            <rFont val="Tahoma"/>
            <family val="2"/>
          </rPr>
          <t xml:space="preserve">
Make sure to round to the nearest 1K</t>
        </r>
      </text>
    </comment>
    <comment ref="G25" authorId="2" shapeId="0">
      <text>
        <r>
          <rPr>
            <b/>
            <sz val="8"/>
            <color indexed="81"/>
            <rFont val="Tahoma"/>
            <family val="2"/>
          </rPr>
          <t>Truong, Le:</t>
        </r>
        <r>
          <rPr>
            <sz val="8"/>
            <color indexed="81"/>
            <rFont val="Tahoma"/>
            <family val="2"/>
          </rPr>
          <t xml:space="preserve">
need 7 (superscript) for footnote</t>
        </r>
      </text>
    </comment>
    <comment ref="I25" authorId="2" shapeId="0">
      <text>
        <r>
          <rPr>
            <b/>
            <sz val="8"/>
            <color indexed="81"/>
            <rFont val="Tahoma"/>
            <family val="2"/>
          </rPr>
          <t>Truong, Le:</t>
        </r>
        <r>
          <rPr>
            <sz val="8"/>
            <color indexed="81"/>
            <rFont val="Tahoma"/>
            <family val="2"/>
          </rPr>
          <t xml:space="preserve">
need to add superscript 8</t>
        </r>
      </text>
    </comment>
    <comment ref="B30" authorId="0" shapeId="0">
      <text>
        <r>
          <rPr>
            <b/>
            <sz val="9"/>
            <color indexed="81"/>
            <rFont val="Tahoma"/>
            <family val="2"/>
          </rPr>
          <t>Sanchez, Jose Alfredo:</t>
        </r>
        <r>
          <rPr>
            <sz val="9"/>
            <color indexed="81"/>
            <rFont val="Tahoma"/>
            <family val="2"/>
          </rPr>
          <t xml:space="preserve">
Data Source: ETA 539 commetns for PUA CC data for respective WE date</t>
        </r>
      </text>
    </comment>
    <comment ref="K32" authorId="0" shapeId="0">
      <text>
        <r>
          <rPr>
            <b/>
            <sz val="9"/>
            <color indexed="81"/>
            <rFont val="Tahoma"/>
            <family val="2"/>
          </rPr>
          <t>Sanchez, Jose Alfredo:</t>
        </r>
        <r>
          <rPr>
            <sz val="9"/>
            <color indexed="81"/>
            <rFont val="Tahoma"/>
            <family val="2"/>
          </rPr>
          <t xml:space="preserve">
needs to be updated on a weekly basis</t>
        </r>
      </text>
    </comment>
    <comment ref="B33" authorId="0" shapeId="0">
      <text>
        <r>
          <rPr>
            <b/>
            <sz val="9"/>
            <color indexed="81"/>
            <rFont val="Tahoma"/>
            <family val="2"/>
          </rPr>
          <t>Sanchez, Jose Alfredo:</t>
        </r>
        <r>
          <rPr>
            <sz val="9"/>
            <color indexed="81"/>
            <rFont val="Tahoma"/>
            <family val="2"/>
          </rPr>
          <t xml:space="preserve">
needs to be updated on a weekly basis</t>
        </r>
      </text>
    </comment>
  </commentList>
</comments>
</file>

<file path=xl/comments4.xml><?xml version="1.0" encoding="utf-8"?>
<comments xmlns="http://schemas.openxmlformats.org/spreadsheetml/2006/main">
  <authors>
    <author>Swope, Jaime@EDD</author>
  </authors>
  <commentList>
    <comment ref="G12" authorId="0" shapeId="0">
      <text>
        <r>
          <rPr>
            <b/>
            <sz val="9"/>
            <color indexed="81"/>
            <rFont val="Tahoma"/>
            <family val="2"/>
          </rPr>
          <t>Swope, Jaime@EDD:</t>
        </r>
        <r>
          <rPr>
            <sz val="9"/>
            <color indexed="81"/>
            <rFont val="Tahoma"/>
            <family val="2"/>
          </rPr>
          <t xml:space="preserve">
add the two reports to get the DOL released counts</t>
        </r>
      </text>
    </comment>
  </commentList>
</comments>
</file>

<file path=xl/comments5.xml><?xml version="1.0" encoding="utf-8"?>
<comments xmlns="http://schemas.openxmlformats.org/spreadsheetml/2006/main">
  <authors>
    <author>Swope, Jaime@EDD</author>
  </authors>
  <commentList>
    <comment ref="G13" authorId="0" shapeId="0">
      <text>
        <r>
          <rPr>
            <b/>
            <sz val="9"/>
            <color indexed="81"/>
            <rFont val="Tahoma"/>
            <family val="2"/>
          </rPr>
          <t>Swope, Jaime@EDD:</t>
        </r>
        <r>
          <rPr>
            <sz val="9"/>
            <color indexed="81"/>
            <rFont val="Tahoma"/>
            <family val="2"/>
          </rPr>
          <t xml:space="preserve">
will change on Thursday when DOL releases ETA 538</t>
        </r>
      </text>
    </comment>
  </commentList>
</comments>
</file>

<file path=xl/comments6.xml><?xml version="1.0" encoding="utf-8"?>
<comments xmlns="http://schemas.openxmlformats.org/spreadsheetml/2006/main">
  <authors>
    <author>Swope, Jaime@EDD</author>
  </authors>
  <commentList>
    <comment ref="G13" authorId="0" shapeId="0">
      <text>
        <r>
          <rPr>
            <b/>
            <sz val="9"/>
            <color indexed="81"/>
            <rFont val="Tahoma"/>
            <family val="2"/>
          </rPr>
          <t>Swope, Jaime@EDD:</t>
        </r>
        <r>
          <rPr>
            <sz val="9"/>
            <color indexed="81"/>
            <rFont val="Tahoma"/>
            <family val="2"/>
          </rPr>
          <t xml:space="preserve">
will change on Thursday when DOL releases ETA 538</t>
        </r>
      </text>
    </comment>
  </commentList>
</comments>
</file>

<file path=xl/comments7.xml><?xml version="1.0" encoding="utf-8"?>
<comments xmlns="http://schemas.openxmlformats.org/spreadsheetml/2006/main">
  <authors>
    <author>Swope, Jaime@EDD</author>
  </authors>
  <commentList>
    <comment ref="G10" authorId="0" shapeId="0">
      <text>
        <r>
          <rPr>
            <b/>
            <sz val="9"/>
            <color indexed="81"/>
            <rFont val="Tahoma"/>
            <family val="2"/>
          </rPr>
          <t>Swope, Jaime@EDD:</t>
        </r>
        <r>
          <rPr>
            <sz val="9"/>
            <color indexed="81"/>
            <rFont val="Tahoma"/>
            <family val="2"/>
          </rPr>
          <t xml:space="preserve">
ETA 538 - will change once DOL releases the news release tomorrow (IC + WS?)</t>
        </r>
      </text>
    </comment>
  </commentList>
</comments>
</file>

<file path=xl/comments8.xml><?xml version="1.0" encoding="utf-8"?>
<comments xmlns="http://schemas.openxmlformats.org/spreadsheetml/2006/main">
  <authors>
    <author>Swope, Jaime@EDD</author>
  </authors>
  <commentList>
    <comment ref="G12" authorId="0" shapeId="0">
      <text>
        <r>
          <rPr>
            <b/>
            <sz val="8"/>
            <color indexed="81"/>
            <rFont val="Tahoma"/>
            <family val="2"/>
          </rPr>
          <t>Swope, Jaime@EDD:</t>
        </r>
        <r>
          <rPr>
            <sz val="8"/>
            <color indexed="81"/>
            <rFont val="Tahoma"/>
            <family val="2"/>
          </rPr>
          <t xml:space="preserve">
Was reported as 3.8 million, looks as if WE 5/2 got left out in the total based on ETA 538 report (see WE051620 tab and ETA 538 table)</t>
        </r>
      </text>
    </comment>
  </commentList>
</comments>
</file>

<file path=xl/comments9.xml><?xml version="1.0" encoding="utf-8"?>
<comments xmlns="http://schemas.openxmlformats.org/spreadsheetml/2006/main">
  <authors>
    <author>Swope, Jaime@EDD</author>
  </authors>
  <commentList>
    <comment ref="A2" authorId="0" shapeId="0">
      <text>
        <r>
          <rPr>
            <b/>
            <sz val="9"/>
            <color indexed="81"/>
            <rFont val="Tahoma"/>
            <family val="2"/>
          </rPr>
          <t>Swope, Jaime@EDD:</t>
        </r>
        <r>
          <rPr>
            <sz val="9"/>
            <color indexed="81"/>
            <rFont val="Tahoma"/>
            <family val="2"/>
          </rPr>
          <t xml:space="preserve">
UI Online New Claims Report</t>
        </r>
      </text>
    </comment>
    <comment ref="O2" authorId="0" shapeId="0">
      <text>
        <r>
          <rPr>
            <b/>
            <sz val="9"/>
            <color indexed="81"/>
            <rFont val="Tahoma"/>
            <family val="2"/>
          </rPr>
          <t>Swope, Jaime@EDD:</t>
        </r>
        <r>
          <rPr>
            <sz val="9"/>
            <color indexed="81"/>
            <rFont val="Tahoma"/>
            <family val="2"/>
          </rPr>
          <t xml:space="preserve">
UI,DI,PFL Statistics</t>
        </r>
      </text>
    </comment>
    <comment ref="R8" authorId="0" shapeId="0">
      <text>
        <r>
          <rPr>
            <b/>
            <sz val="9"/>
            <color indexed="81"/>
            <rFont val="Tahoma"/>
            <family val="2"/>
          </rPr>
          <t>Swope, Jaime@EDD:</t>
        </r>
        <r>
          <rPr>
            <sz val="9"/>
            <color indexed="81"/>
            <rFont val="Tahoma"/>
            <family val="2"/>
          </rPr>
          <t xml:space="preserve">
UIO NC Report</t>
        </r>
      </text>
    </comment>
    <comment ref="Y8" authorId="0" shapeId="0">
      <text>
        <r>
          <rPr>
            <b/>
            <sz val="9"/>
            <color indexed="81"/>
            <rFont val="Tahoma"/>
            <family val="2"/>
          </rPr>
          <t>Swope, Jaime@EDD:</t>
        </r>
        <r>
          <rPr>
            <sz val="9"/>
            <color indexed="81"/>
            <rFont val="Tahoma"/>
            <family val="2"/>
          </rPr>
          <t xml:space="preserve">
UIO NC Report</t>
        </r>
      </text>
    </comment>
    <comment ref="I21" authorId="0" shapeId="0">
      <text>
        <r>
          <rPr>
            <b/>
            <sz val="9"/>
            <color indexed="81"/>
            <rFont val="Tahoma"/>
            <family val="2"/>
          </rPr>
          <t>Swope, Jaime@EDD:</t>
        </r>
        <r>
          <rPr>
            <sz val="9"/>
            <color indexed="81"/>
            <rFont val="Tahoma"/>
            <family val="2"/>
          </rPr>
          <t xml:space="preserve">
ETA 538 IC + ETA 538 WSEIC
LT: revised: 258060</t>
        </r>
      </text>
    </comment>
    <comment ref="I23" authorId="0" shapeId="0">
      <text>
        <r>
          <rPr>
            <b/>
            <sz val="9"/>
            <color indexed="81"/>
            <rFont val="Tahoma"/>
            <family val="2"/>
          </rPr>
          <t>Swope, Jaime@EDD:</t>
        </r>
        <r>
          <rPr>
            <sz val="9"/>
            <color indexed="81"/>
            <rFont val="Tahoma"/>
            <family val="2"/>
          </rPr>
          <t xml:space="preserve">
286,595 (IC) + 759 (WSEIC from ETA 539 WE 6/13) 
</t>
        </r>
      </text>
    </comment>
    <comment ref="I24" authorId="0" shapeId="0">
      <text>
        <r>
          <rPr>
            <b/>
            <sz val="9"/>
            <color indexed="81"/>
            <rFont val="Tahoma"/>
            <family val="2"/>
          </rPr>
          <t>Swope, Jaime@EDD:</t>
        </r>
        <r>
          <rPr>
            <sz val="9"/>
            <color indexed="81"/>
            <rFont val="Tahoma"/>
            <family val="2"/>
          </rPr>
          <t xml:space="preserve">
IC from ETA 538 WE 6/27 + WSEIC from ETA 539 6/20
</t>
        </r>
      </text>
    </comment>
    <comment ref="I25" authorId="0" shapeId="0">
      <text>
        <r>
          <rPr>
            <b/>
            <sz val="9"/>
            <color indexed="81"/>
            <rFont val="Tahoma"/>
            <family val="2"/>
          </rPr>
          <t>Swope, Jaime@EDD:</t>
        </r>
        <r>
          <rPr>
            <sz val="9"/>
            <color indexed="81"/>
            <rFont val="Tahoma"/>
            <family val="2"/>
          </rPr>
          <t xml:space="preserve">
WSEIC figure from ETA 539 WE 6/20 (add this to IC from WE 6/27)</t>
        </r>
      </text>
    </comment>
    <comment ref="I26" authorId="0" shapeId="0">
      <text>
        <r>
          <rPr>
            <b/>
            <sz val="9"/>
            <color indexed="81"/>
            <rFont val="Tahoma"/>
            <family val="2"/>
          </rPr>
          <t>Swope, Jaime@EDD:</t>
        </r>
        <r>
          <rPr>
            <sz val="9"/>
            <color indexed="81"/>
            <rFont val="Tahoma"/>
            <family val="2"/>
          </rPr>
          <t xml:space="preserve">
286,936 (IC) + 796 (WSEIC - 7/4/20)</t>
        </r>
      </text>
    </comment>
    <comment ref="O27" authorId="0" shapeId="0">
      <text>
        <r>
          <rPr>
            <b/>
            <sz val="9"/>
            <color indexed="81"/>
            <rFont val="Tahoma"/>
            <family val="2"/>
          </rPr>
          <t>Swope, Jaime@EDD:</t>
        </r>
        <r>
          <rPr>
            <sz val="9"/>
            <color indexed="81"/>
            <rFont val="Tahoma"/>
            <family val="2"/>
          </rPr>
          <t xml:space="preserve">
Data Source: Weeks + Amount Paid</t>
        </r>
      </text>
    </comment>
  </commentList>
</comments>
</file>

<file path=xl/sharedStrings.xml><?xml version="1.0" encoding="utf-8"?>
<sst xmlns="http://schemas.openxmlformats.org/spreadsheetml/2006/main" count="1136" uniqueCount="374">
  <si>
    <t>Total</t>
  </si>
  <si>
    <t>Reg. UI</t>
  </si>
  <si>
    <t>PUA</t>
  </si>
  <si>
    <t>Total for last 9 Weeks</t>
  </si>
  <si>
    <t>$943 million</t>
  </si>
  <si>
    <t>$3.4 billion</t>
  </si>
  <si>
    <t>$2.5 billion</t>
  </si>
  <si>
    <t>$8.9 billion</t>
  </si>
  <si>
    <t>$12.3 billion</t>
  </si>
  <si>
    <r>
      <rPr>
        <b/>
        <sz val="12"/>
        <color rgb="FF00587C"/>
        <rFont val="Arial"/>
        <family val="2"/>
      </rPr>
      <t>Week Ending Date</t>
    </r>
    <r>
      <rPr>
        <b/>
        <sz val="12"/>
        <color theme="1"/>
        <rFont val="Arial"/>
        <family val="2"/>
      </rPr>
      <t xml:space="preserve"> </t>
    </r>
  </si>
  <si>
    <r>
      <t>This information isn’t meant to be totaled as it’s a four week rolling total.</t>
    </r>
    <r>
      <rPr>
        <vertAlign val="superscript"/>
        <sz val="11"/>
        <color theme="1"/>
        <rFont val="Arial"/>
        <family val="2"/>
      </rPr>
      <t>4</t>
    </r>
  </si>
  <si>
    <t>Total for last 10 Weeks</t>
  </si>
  <si>
    <t>$3.2 billion</t>
  </si>
  <si>
    <t>$725 million</t>
  </si>
  <si>
    <t>$3.9 billion</t>
  </si>
  <si>
    <t>3.3 million</t>
  </si>
  <si>
    <t>3.8 million</t>
  </si>
  <si>
    <t>3.2 million</t>
  </si>
  <si>
    <t>3.6 million</t>
  </si>
  <si>
    <t>4.7 million</t>
  </si>
  <si>
    <t>5.1 million</t>
  </si>
  <si>
    <t>March 14-May 2, 2020</t>
  </si>
  <si>
    <t>4.5 million</t>
  </si>
  <si>
    <t>3.9 million</t>
  </si>
  <si>
    <t>$1.2 billion</t>
  </si>
  <si>
    <t>$11.1 billion</t>
  </si>
  <si>
    <t>3.7 million</t>
  </si>
  <si>
    <t>$8.6 billion</t>
  </si>
  <si>
    <t>$247 million</t>
  </si>
  <si>
    <t>4.3 million</t>
  </si>
  <si>
    <t>WE date</t>
  </si>
  <si>
    <t>Initial Claims</t>
  </si>
  <si>
    <t xml:space="preserve">WE 3/14 - 5/2 Total </t>
  </si>
  <si>
    <t xml:space="preserve">WE 3/14 - 5/9 Total </t>
  </si>
  <si>
    <t>*Possible Data descreptancy (in last weeks table) regarding the Total Claims Processed section:</t>
  </si>
  <si>
    <t>ETA 538 - Reporting Units Data</t>
  </si>
  <si>
    <t>4.1 million</t>
  </si>
  <si>
    <t>March 14-May 9, 2020</t>
  </si>
  <si>
    <t>March 14-May 16, 2020</t>
  </si>
  <si>
    <t>Total for last 11 Weeks</t>
  </si>
  <si>
    <t>4.0 million</t>
  </si>
  <si>
    <t>4.9 million</t>
  </si>
  <si>
    <t>3.4 million</t>
  </si>
  <si>
    <t>$1.8 billion</t>
  </si>
  <si>
    <t>$715 million</t>
  </si>
  <si>
    <t>$14.3 billion</t>
  </si>
  <si>
    <t>$1.9 billion</t>
  </si>
  <si>
    <t>$16.2 billion</t>
  </si>
  <si>
    <t>$2.6 billion</t>
  </si>
  <si>
    <t>$18.8 billion</t>
  </si>
  <si>
    <t>5.4 million</t>
  </si>
  <si>
    <t>WE_Date</t>
  </si>
  <si>
    <t>WENUM</t>
  </si>
  <si>
    <t>PEUC</t>
  </si>
  <si>
    <t>UIO Apps Received</t>
  </si>
  <si>
    <t>Benefits Paid</t>
  </si>
  <si>
    <t>individuals Paid</t>
  </si>
  <si>
    <t>Week Ending</t>
  </si>
  <si>
    <t>Summary</t>
  </si>
  <si>
    <t>To be ready by Tuesday's of each week.</t>
  </si>
  <si>
    <t>COVID-19</t>
  </si>
  <si>
    <t>Same Week Last Year</t>
  </si>
  <si>
    <t>Same Week Recession</t>
  </si>
  <si>
    <t>Current Week</t>
  </si>
  <si>
    <t>Date</t>
  </si>
  <si>
    <t>UIO APPS RECEIVED</t>
  </si>
  <si>
    <t>Regular</t>
  </si>
  <si>
    <t>TOTAL</t>
  </si>
  <si>
    <t>Last 12 Weeks</t>
  </si>
  <si>
    <t>Total Applications Submitted</t>
  </si>
  <si>
    <t xml:space="preserve">Total Claims Processed </t>
  </si>
  <si>
    <r>
      <t>(Approx. applications processed by the EDD)</t>
    </r>
    <r>
      <rPr>
        <i/>
        <vertAlign val="superscript"/>
        <sz val="8"/>
        <color theme="1"/>
        <rFont val="Arial"/>
        <family val="2"/>
      </rPr>
      <t>2</t>
    </r>
  </si>
  <si>
    <r>
      <t>(Approx. UI Online applications received from unemployed workers)</t>
    </r>
    <r>
      <rPr>
        <i/>
        <vertAlign val="superscript"/>
        <sz val="8"/>
        <color theme="1"/>
        <rFont val="Arial"/>
        <family val="2"/>
      </rPr>
      <t>1</t>
    </r>
  </si>
  <si>
    <t xml:space="preserve">Total Benefits Paid </t>
  </si>
  <si>
    <r>
      <t>(Approx. combination of first benefit payments and continued claim bi-weekly payments)</t>
    </r>
    <r>
      <rPr>
        <i/>
        <vertAlign val="superscript"/>
        <sz val="8"/>
        <color theme="1"/>
        <rFont val="Arial"/>
        <family val="2"/>
      </rPr>
      <t>3</t>
    </r>
    <r>
      <rPr>
        <i/>
        <sz val="8"/>
        <color theme="1"/>
        <rFont val="Arial"/>
        <family val="2"/>
      </rPr>
      <t xml:space="preserve">
</t>
    </r>
  </si>
  <si>
    <t xml:space="preserve">Individuals Paid Benefits </t>
  </si>
  <si>
    <t xml:space="preserve">(Expressed as four-week rolling totals to account for different bi-weekly payment cycles)
</t>
  </si>
  <si>
    <r>
      <t>1.</t>
    </r>
    <r>
      <rPr>
        <i/>
        <sz val="10"/>
        <color rgb="FF000000"/>
        <rFont val="Arial"/>
        <family val="2"/>
      </rPr>
      <t>The Pandemic Unemployment Assistance (PUA) was implemented in California on April 28, 2020</t>
    </r>
  </si>
  <si>
    <r>
      <t>2.</t>
    </r>
    <r>
      <rPr>
        <i/>
        <sz val="10"/>
        <color rgb="FF000000"/>
        <rFont val="Arial"/>
        <family val="2"/>
      </rPr>
      <t>Initial Claims filed and reported on the DOL ETA 538</t>
    </r>
  </si>
  <si>
    <r>
      <t>3.</t>
    </r>
    <r>
      <rPr>
        <i/>
        <sz val="10"/>
        <color rgb="FF000000"/>
        <rFont val="Arial"/>
        <family val="2"/>
      </rPr>
      <t xml:space="preserve">Includes $600 federal stimulus payments EDD adds to each week of regular UI/PUA benefits. Regular UI benefits are paid out of California’s UI Trust Fund with contributions from employers, PUA and $600 federal stimulus payments are paid for by the federal government. </t>
    </r>
  </si>
  <si>
    <r>
      <t>4.</t>
    </r>
    <r>
      <rPr>
        <i/>
        <sz val="10"/>
        <color rgb="FF000000"/>
        <rFont val="Arial"/>
        <family val="2"/>
      </rPr>
      <t xml:space="preserve">Claims processed counts can be higher than submitted applications due to processing of applications submitted prior to WE March 14.  </t>
    </r>
  </si>
  <si>
    <t>BENEFITS PAID</t>
  </si>
  <si>
    <t>5.3 million</t>
  </si>
  <si>
    <t>$825 million</t>
  </si>
  <si>
    <t>$203 million</t>
  </si>
  <si>
    <t>$3.5 billion</t>
  </si>
  <si>
    <t>$97 million</t>
  </si>
  <si>
    <t>$411 million</t>
  </si>
  <si>
    <t>$22.3 billion</t>
  </si>
  <si>
    <t>5.7 million</t>
  </si>
  <si>
    <r>
      <t xml:space="preserve">Unemployment Insurance (UI) </t>
    </r>
    <r>
      <rPr>
        <b/>
        <sz val="16"/>
        <color rgb="FFCF7F00"/>
        <rFont val="Arial"/>
        <family val="2"/>
      </rPr>
      <t xml:space="preserve">▪ </t>
    </r>
    <r>
      <rPr>
        <b/>
        <sz val="16"/>
        <color rgb="FF005E7C"/>
        <rFont val="Arial"/>
        <family val="2"/>
      </rPr>
      <t xml:space="preserve">Data Dashboard </t>
    </r>
  </si>
  <si>
    <t>Last 12 weeks</t>
  </si>
  <si>
    <t>WE 3/14/20 - WE 5/30/20</t>
  </si>
  <si>
    <t>Yearly comparisons to the last 12 weeks of the COVID crisis</t>
  </si>
  <si>
    <t>Calender Year Total</t>
  </si>
  <si>
    <t>$5.1 billion</t>
  </si>
  <si>
    <t>$22.5 billion</t>
  </si>
  <si>
    <t>2.1 million</t>
  </si>
  <si>
    <t>UIO APPs Submitted</t>
  </si>
  <si>
    <t>1.0 million</t>
  </si>
  <si>
    <t>In Progress</t>
  </si>
  <si>
    <t>3.9 Million</t>
  </si>
  <si>
    <t xml:space="preserve">March 13 - May 30, 2020 </t>
  </si>
  <si>
    <t xml:space="preserve">YTD 2019 </t>
  </si>
  <si>
    <t>YTD Last Year</t>
  </si>
  <si>
    <t>YTD 2010</t>
  </si>
  <si>
    <t>YTD Recession</t>
  </si>
  <si>
    <t>COVID 19</t>
  </si>
  <si>
    <t>$18.5 billion</t>
  </si>
  <si>
    <t>$22.2 billion</t>
  </si>
  <si>
    <t>$2.4 billion</t>
  </si>
  <si>
    <t>$10.7 billion</t>
  </si>
  <si>
    <t>$18.7 billion</t>
  </si>
  <si>
    <t>Prior Weeks</t>
  </si>
  <si>
    <t>W/E 3/14-5/23/20</t>
  </si>
  <si>
    <t>3/14-5/30/20</t>
  </si>
  <si>
    <t>(Approx. UI Online applications received from unemployed workers)1</t>
  </si>
  <si>
    <r>
      <t>PEUC</t>
    </r>
    <r>
      <rPr>
        <b/>
        <vertAlign val="superscript"/>
        <sz val="12"/>
        <color theme="1"/>
        <rFont val="Arial"/>
        <family val="2"/>
      </rPr>
      <t>4</t>
    </r>
  </si>
  <si>
    <t>2. Initial Claims filed and reported on the DOL ETA 538</t>
  </si>
  <si>
    <t xml:space="preserve">3. Includes $600 federal stimulus payments EDD adds to each week of regular UI/PUA benefits. Regular UI benefits are paid out of California’s UI Trust Fund with contributions from employers, PUA and $600 federal stimulus payments are paid for by the federal government. </t>
  </si>
  <si>
    <t>1. The Pandemic Unemployment Assistance (PUA) was implemented in California on April 28, 2020</t>
  </si>
  <si>
    <r>
      <t>Individuals Paid Benefits</t>
    </r>
    <r>
      <rPr>
        <b/>
        <i/>
        <vertAlign val="superscript"/>
        <sz val="9"/>
        <color rgb="FF005E7C"/>
        <rFont val="Arial"/>
        <family val="2"/>
      </rPr>
      <t xml:space="preserve">5 </t>
    </r>
  </si>
  <si>
    <r>
      <t xml:space="preserve">4. </t>
    </r>
    <r>
      <rPr>
        <sz val="10"/>
        <color theme="1"/>
        <rFont val="Arial"/>
        <family val="2"/>
      </rPr>
      <t xml:space="preserve">Pandemic Emergency Unemployment Compensation (PEUC) claims processed was 192,539 and the total weeks claimed was 140,031.
5. Individuals that receive a regular UI or a PEUC payment and only counted once if the claimant had both a regular and a PEUC payment. </t>
    </r>
  </si>
  <si>
    <t>June 6th, 2020</t>
  </si>
  <si>
    <t>W/E 3/14-5/30/20</t>
  </si>
  <si>
    <t>3/14-6/06/20</t>
  </si>
  <si>
    <t>x</t>
  </si>
  <si>
    <t>$2.8 billion</t>
  </si>
  <si>
    <t>$763 million</t>
  </si>
  <si>
    <t>$385 million</t>
  </si>
  <si>
    <t>$21.5 billion</t>
  </si>
  <si>
    <t>$4.2 billion</t>
  </si>
  <si>
    <t>$509 million</t>
  </si>
  <si>
    <t>$26.2 billion</t>
  </si>
  <si>
    <t>$4.0 billion</t>
  </si>
  <si>
    <t>$124 million</t>
  </si>
  <si>
    <t>1. The Pandemic Unemployment Assistance (PUA) was implemented in California on April 28, 2020.</t>
  </si>
  <si>
    <t>2. Claims processed through UI Online, along with about 5% of claims that arrive via paper or phone.  This accounts for claims received in the current week as well as past weeks.</t>
  </si>
  <si>
    <t xml:space="preserve">3. Includes $600 federal stimulus payments EDD adds to each week of regular UI/PUA/PEUC benefits. Regular UI benefits are paid out of California’s UI Trust Fund with contributions from employers, PUA, PEUC and the $600 federal stimulus payments are paid for by the federal government. </t>
  </si>
  <si>
    <t>6.  Four-week rolling totals accommodate for numerous variables that dictate what claimants receive benefits in any given bi-weekly period. Data excludes claimants were who fully employed, disqualified or had excessive earnings that would disqualify them for a week of benefits.</t>
  </si>
  <si>
    <t>7.  Four-week rolling total between week-ending May 16 and week-ending June 6, 2020.</t>
  </si>
  <si>
    <r>
      <t>Individuals Paid Benefits</t>
    </r>
    <r>
      <rPr>
        <b/>
        <i/>
        <vertAlign val="superscript"/>
        <sz val="9"/>
        <color rgb="FF005E7C"/>
        <rFont val="Arial"/>
        <family val="2"/>
      </rPr>
      <t xml:space="preserve">5, 6 </t>
    </r>
  </si>
  <si>
    <t>8. Four-week rolling total between week-ending May 9 and week-ending May 30, 2020.</t>
  </si>
  <si>
    <t xml:space="preserve">4. For the week ending May 30, 2020, Pandemic Emergency Unemployment Compensation (PEUC) total weeks claimed was 140,031. PEUC claims are an extension of a regular UI claim. 
5. Counts include individuals claiming regular UI or PEUC benefits.  If an individual claims a regular UI benefit and a PEUC benefit in a four-week rolling time period, they are only counted once.   </t>
  </si>
  <si>
    <t>Weeks claimed data changed based on Brians feedback for the respective WE date</t>
  </si>
  <si>
    <r>
      <t>4,044,000</t>
    </r>
    <r>
      <rPr>
        <i/>
        <vertAlign val="superscript"/>
        <sz val="10"/>
        <rFont val="Arial"/>
        <family val="2"/>
      </rPr>
      <t>7</t>
    </r>
  </si>
  <si>
    <r>
      <t>4,017,000</t>
    </r>
    <r>
      <rPr>
        <i/>
        <vertAlign val="superscript"/>
        <sz val="10"/>
        <rFont val="Arial"/>
        <family val="2"/>
      </rPr>
      <t>8</t>
    </r>
  </si>
  <si>
    <t xml:space="preserve">4. For the week ending May 30, 2020, Pandemic Emergency Unemployment Compensation (PEUC) total weeks claimed was 140,031. PEUC claims are an extension of a regular UI claim. </t>
  </si>
  <si>
    <t xml:space="preserve">5. Counts include individuals claiming regular UI or PEUC benefits.  If an individual claims a regular UI benefit and a PEUC benefit in a four-week rolling time period, they are only counted once.   </t>
  </si>
  <si>
    <r>
      <t>4,044,000</t>
    </r>
    <r>
      <rPr>
        <vertAlign val="superscript"/>
        <sz val="12"/>
        <rFont val="Arial"/>
        <family val="2"/>
      </rPr>
      <t>8</t>
    </r>
  </si>
  <si>
    <t>8. Four-week rolling total between week-ending May 16 and week-ending June 6, 2020.</t>
  </si>
  <si>
    <t>WE 3/14-6/06/20</t>
  </si>
  <si>
    <t>WE 3/14-6/13/20</t>
  </si>
  <si>
    <t>$978 million</t>
  </si>
  <si>
    <t>$288 million</t>
  </si>
  <si>
    <t>$3.8 billion</t>
  </si>
  <si>
    <t>Actuals</t>
  </si>
  <si>
    <t>3/14-6/6</t>
  </si>
  <si>
    <t>3/14-6/13</t>
  </si>
  <si>
    <t>$24.0 billion</t>
  </si>
  <si>
    <t>$5.2 billion</t>
  </si>
  <si>
    <t>$797 million</t>
  </si>
  <si>
    <t>$30.0 billion</t>
  </si>
  <si>
    <t>7.  Four-week rolling total between week-ending May 23 and week-ending June 13, 2020.</t>
  </si>
  <si>
    <r>
      <t>3,900,000</t>
    </r>
    <r>
      <rPr>
        <vertAlign val="superscript"/>
        <sz val="12"/>
        <rFont val="Arial"/>
        <family val="2"/>
      </rPr>
      <t>7</t>
    </r>
  </si>
  <si>
    <r>
      <t xml:space="preserve">4. For the week ending June 6, 2020, Pandemic Emergency Unemployment Compensation (PEUC) total weeks claimed was </t>
    </r>
    <r>
      <rPr>
        <i/>
        <sz val="9"/>
        <rFont val="Arial"/>
        <family val="2"/>
      </rPr>
      <t>425,056</t>
    </r>
    <r>
      <rPr>
        <i/>
        <sz val="9"/>
        <color rgb="FF000000"/>
        <rFont val="Arial"/>
        <family val="2"/>
      </rPr>
      <t xml:space="preserve">. PEUC claims are an extension of a regular UI claim. </t>
    </r>
  </si>
  <si>
    <t>June 13, 2020</t>
  </si>
  <si>
    <t>June 20, 2020</t>
  </si>
  <si>
    <t>WE 3/14-6/20/20</t>
  </si>
  <si>
    <t>8. Four-week rolling total between week-ending May 23 and week-ending June 13, 2020.</t>
  </si>
  <si>
    <t>7.  Four-week rolling total between week-ending May 30 and week-ending June 20, 2020.</t>
  </si>
  <si>
    <r>
      <t>3,900,000</t>
    </r>
    <r>
      <rPr>
        <vertAlign val="superscript"/>
        <sz val="12"/>
        <rFont val="Arial"/>
        <family val="2"/>
      </rPr>
      <t>8</t>
    </r>
  </si>
  <si>
    <r>
      <t>4,071,000</t>
    </r>
    <r>
      <rPr>
        <vertAlign val="superscript"/>
        <sz val="12"/>
        <rFont val="Arial"/>
        <family val="2"/>
      </rPr>
      <t>7</t>
    </r>
  </si>
  <si>
    <t>$862 million</t>
  </si>
  <si>
    <t>$206 million</t>
  </si>
  <si>
    <t>$24 billion</t>
  </si>
  <si>
    <t>$26.4 billion</t>
  </si>
  <si>
    <t>$6.1 billion</t>
  </si>
  <si>
    <t>$1.0 billion</t>
  </si>
  <si>
    <t>$33.5 billion</t>
  </si>
  <si>
    <r>
      <t xml:space="preserve">4. For the week ending June 13, 2020, Pandemic Emergency Unemployment Compensation (PEUC) total weeks claimed was </t>
    </r>
    <r>
      <rPr>
        <b/>
        <i/>
        <sz val="9"/>
        <rFont val="Arial"/>
        <family val="2"/>
      </rPr>
      <t>296,831</t>
    </r>
    <r>
      <rPr>
        <i/>
        <sz val="9"/>
        <rFont val="Arial"/>
        <family val="2"/>
      </rPr>
      <t xml:space="preserve">. </t>
    </r>
    <r>
      <rPr>
        <i/>
        <sz val="9"/>
        <color rgb="FF000000"/>
        <rFont val="Arial"/>
        <family val="2"/>
      </rPr>
      <t xml:space="preserve">PEUC claims are an extension of a regular UI claim. </t>
    </r>
  </si>
  <si>
    <t>INITIAL CLAIMS - ETA 538 Advanced</t>
  </si>
  <si>
    <t>June 27, 2020</t>
  </si>
  <si>
    <t>WE 3/14-6/27/20</t>
  </si>
  <si>
    <r>
      <t>4,071,000</t>
    </r>
    <r>
      <rPr>
        <vertAlign val="superscript"/>
        <sz val="12"/>
        <rFont val="Arial"/>
        <family val="2"/>
      </rPr>
      <t>8</t>
    </r>
  </si>
  <si>
    <t>8. Four-week rolling total between week-ending May 30 and week-ending June 20, 2020.</t>
  </si>
  <si>
    <t>7.  Four-week rolling total between week-ending June 6 and week-ending June 27, 2020.</t>
  </si>
  <si>
    <t>Actuals - use the actuals to round and format in the Total Benefits Paid</t>
  </si>
  <si>
    <t>WE 3/14 - 6/20</t>
  </si>
  <si>
    <t>WE 3/14 - 6/27</t>
  </si>
  <si>
    <t>1. The Pandemic Unemployment Assistance (PUA) was implemented in California on April 28, 2020. This data includes initial claims only.</t>
  </si>
  <si>
    <t>2. Claims processed through UI Online, along with about 5% of claims that arrive via paper of phone.  This accounts for claims received in the current week as well as past weeks. The data also includes claims that are re-opened when there is a break in certifying for benefits, for example when the claimant may return to work but then later come back to collect benefits on their initial claim.</t>
  </si>
  <si>
    <t>$1.3 billion</t>
  </si>
  <si>
    <t>$238 million</t>
  </si>
  <si>
    <t>$29.0 billion</t>
  </si>
  <si>
    <t>$7.3 billion</t>
  </si>
  <si>
    <t>$1.2 million</t>
  </si>
  <si>
    <t>$37.5 billion</t>
  </si>
  <si>
    <r>
      <t>4,176,000</t>
    </r>
    <r>
      <rPr>
        <vertAlign val="superscript"/>
        <sz val="12"/>
        <rFont val="Arial"/>
        <family val="2"/>
      </rPr>
      <t>7</t>
    </r>
  </si>
  <si>
    <r>
      <t xml:space="preserve">4. For the week ending June 20, 2020, Pandemic Emergency Unemployment Compensation (PEUC) total weeks claimed was </t>
    </r>
    <r>
      <rPr>
        <b/>
        <i/>
        <sz val="9"/>
        <rFont val="Arial"/>
        <family val="2"/>
      </rPr>
      <t>208,089</t>
    </r>
    <r>
      <rPr>
        <i/>
        <sz val="9"/>
        <rFont val="Arial"/>
        <family val="2"/>
      </rPr>
      <t xml:space="preserve">. </t>
    </r>
    <r>
      <rPr>
        <i/>
        <sz val="9"/>
        <color rgb="FF000000"/>
        <rFont val="Arial"/>
        <family val="2"/>
      </rPr>
      <t xml:space="preserve">PEUC claims are an extension of a regular UI claim. </t>
    </r>
  </si>
  <si>
    <t>July 4, 2020</t>
  </si>
  <si>
    <t>WE 3/14-7/04/20</t>
  </si>
  <si>
    <r>
      <t>4,176,000</t>
    </r>
    <r>
      <rPr>
        <vertAlign val="superscript"/>
        <sz val="12"/>
        <rFont val="Arial"/>
        <family val="2"/>
      </rPr>
      <t>8</t>
    </r>
  </si>
  <si>
    <t>8. Four-week rolling total between week-ending June 6 and week-ending June 27, 2020.</t>
  </si>
  <si>
    <t>7. Four-week rolling total between week-ending June 13 and week-ending July 4, 2020.</t>
  </si>
  <si>
    <t>6. Four-week rolling totals accommodate for numerous variables that dictate what claimants receive benefits in any given bi-weekly period. Data excludes claimants were who fully employed, disqualified or had excessive earnings that would disqualify them for a week of benefits.</t>
  </si>
  <si>
    <t>2.Claims processed through UI Online, along with about 5% of claims that arrive via paper of phone. This accounts for claims received in the current week as well as past weeks. The data also includes claims that are re-opened when there is a break in certifying for benefits, for example when the claimant may return to work but then later come back to collect benefits on their initial claim.</t>
  </si>
  <si>
    <t>1.The Pandemic Unemployment Assistance (PUA) was implemented in California on April 28, 2020. This data includes initial claims only.</t>
  </si>
  <si>
    <r>
      <t xml:space="preserve">4. For the week ending June 27, 2020, Pandemic Emergency Unemployment Compensation (PEUC) total weeks claimed was </t>
    </r>
    <r>
      <rPr>
        <i/>
        <sz val="9"/>
        <rFont val="Arial"/>
        <family val="2"/>
      </rPr>
      <t xml:space="preserve">251,012. </t>
    </r>
    <r>
      <rPr>
        <i/>
        <sz val="9"/>
        <color rgb="FF000000"/>
        <rFont val="Arial"/>
        <family val="2"/>
      </rPr>
      <t xml:space="preserve">PEUC claims are an extension of a regular UI claim. </t>
    </r>
  </si>
  <si>
    <t>$1.1 billion</t>
  </si>
  <si>
    <t>$209 million</t>
  </si>
  <si>
    <t>$3.7 billion</t>
  </si>
  <si>
    <t>$31.3 billion</t>
  </si>
  <si>
    <t>$8.5 billion</t>
  </si>
  <si>
    <t>$1.5 billion</t>
  </si>
  <si>
    <t>$41.3 billion</t>
  </si>
  <si>
    <t>4,227,000</t>
  </si>
  <si>
    <t>July 11, 2020</t>
  </si>
  <si>
    <t>WE 3/14-7/11/20</t>
  </si>
  <si>
    <t>$1.6 billion</t>
  </si>
  <si>
    <t>$197 million</t>
  </si>
  <si>
    <t>$4.3 billion</t>
  </si>
  <si>
    <t>$33.8 billion</t>
  </si>
  <si>
    <t>$10.1 billion</t>
  </si>
  <si>
    <t>$45.6 billion</t>
  </si>
  <si>
    <t>WE 3/14 -7/04/20</t>
  </si>
  <si>
    <t>FED ED</t>
  </si>
  <si>
    <r>
      <t>PEUC</t>
    </r>
    <r>
      <rPr>
        <b/>
        <vertAlign val="superscript"/>
        <sz val="12"/>
        <color theme="1"/>
        <rFont val="Arial"/>
        <family val="2"/>
      </rPr>
      <t>2</t>
    </r>
  </si>
  <si>
    <r>
      <t>FED-ED</t>
    </r>
    <r>
      <rPr>
        <b/>
        <vertAlign val="superscript"/>
        <sz val="12"/>
        <color theme="1"/>
        <rFont val="Arial"/>
        <family val="2"/>
      </rPr>
      <t>3</t>
    </r>
  </si>
  <si>
    <r>
      <t>(Approx. combination of first benefit payments and continued claim bi-weekly payments)</t>
    </r>
    <r>
      <rPr>
        <i/>
        <vertAlign val="superscript"/>
        <sz val="8"/>
        <color theme="1"/>
        <rFont val="Arial"/>
        <family val="2"/>
      </rPr>
      <t>5</t>
    </r>
    <r>
      <rPr>
        <i/>
        <sz val="8"/>
        <color theme="1"/>
        <rFont val="Arial"/>
        <family val="2"/>
      </rPr>
      <t xml:space="preserve">
</t>
    </r>
  </si>
  <si>
    <t>4.Claims processed through UI Online, along with about 5% of claims that arrive via paper of phone. This accounts for claims received in the current week as well as past weeks. The data also includes additional claims or claims that are re-opened when there is a break in certifying for benefits, for example when the claimant may return to work but then later come back to collect benefits on their initial claim.</t>
  </si>
  <si>
    <t>FED-ED</t>
  </si>
  <si>
    <t xml:space="preserve">2.The Pandemic Emergency Unemployment Compensation (PEUC) was implemented in California on May 27, 2020. PEUC claims are an extension of a regular UI claim. For the week ending July 4, 2020, (PEUC) total weeks claimed was 228,594. </t>
  </si>
  <si>
    <r>
      <t>Individuals Paid Benefits</t>
    </r>
    <r>
      <rPr>
        <b/>
        <i/>
        <vertAlign val="superscript"/>
        <sz val="9"/>
        <color rgb="FF005E7C"/>
        <rFont val="Arial"/>
        <family val="2"/>
      </rPr>
      <t>6,7</t>
    </r>
  </si>
  <si>
    <t>7. Four-week rolling totals accommodate for numerous variables that dictate what claimants receive benefits in any given bi-weekly period. Data excludes claimants were who fully employed, disqualified or had excessive earnings that would disqualify them for a week of benefits.</t>
  </si>
  <si>
    <t>8. Four-week rolling total between week-ending June 20 and week-ending July 11, 2020.</t>
  </si>
  <si>
    <t>9. Four-week rolling total between week-ending June 13 and week-ending July 4, 2020.</t>
  </si>
  <si>
    <r>
      <t>4,289,000</t>
    </r>
    <r>
      <rPr>
        <vertAlign val="superscript"/>
        <sz val="12"/>
        <rFont val="Arial"/>
        <family val="2"/>
      </rPr>
      <t>8</t>
    </r>
  </si>
  <si>
    <r>
      <t>4,227,000</t>
    </r>
    <r>
      <rPr>
        <vertAlign val="superscript"/>
        <sz val="12"/>
        <rFont val="Arial"/>
        <family val="2"/>
      </rPr>
      <t>9</t>
    </r>
  </si>
  <si>
    <t xml:space="preserve">3. FED-ED was implemented in California on July 1, 2020. FED-ED claims are an extension of a regular UI claim. </t>
  </si>
  <si>
    <t>1.The Pandemic Unemployment Assistance (PUA) was implemented in California on April 28, 2020. This data includes new initial claims only.</t>
  </si>
  <si>
    <r>
      <t>(Approx. applications processed by the EDD including reopened claims)</t>
    </r>
    <r>
      <rPr>
        <i/>
        <vertAlign val="superscript"/>
        <sz val="8"/>
        <color theme="1"/>
        <rFont val="Arial"/>
        <family val="2"/>
      </rPr>
      <t>4</t>
    </r>
  </si>
  <si>
    <t xml:space="preserve">6. Counts include individuals claiming regular UI, PEUC, and FED-ED benefits. If an individual claims a regular UI benefit, PEUC, or FED-ED benefit in a four-week rolling time period, they are only counted once.   </t>
  </si>
  <si>
    <t xml:space="preserve">5. Includes $600 federal stimulus payments EDD adds to each week of regular UI, PUA, PEUC, and FED-ED benefits. Regular UI benefits are paid out of California’s UI Trust Fund with contributions from employers, PUA, PEUC, FED-ED and the $600 federal stimulus payments are paid for by the federal government. The Total Benefits Paid may not add up due to the rounding data. </t>
  </si>
  <si>
    <t>WE Date</t>
  </si>
  <si>
    <t>July 18, 2020</t>
  </si>
  <si>
    <t>WE 3/14 -7/11/20</t>
  </si>
  <si>
    <t>WE 3/14-7/18/20</t>
  </si>
  <si>
    <r>
      <t>4,289,000</t>
    </r>
    <r>
      <rPr>
        <vertAlign val="superscript"/>
        <sz val="12"/>
        <rFont val="Arial"/>
        <family val="2"/>
      </rPr>
      <t>9</t>
    </r>
  </si>
  <si>
    <t>9. Four-week rolling total between week-ending June 20 and week-ending July 11, 2020.</t>
  </si>
  <si>
    <t>8. Four-week rolling total between week-ending June 27 and week-ending July 18, 2020.</t>
  </si>
  <si>
    <r>
      <t>2.The Pandemic Emergency Unemployment Compensation (PEUC) was implemented in California on May 27, 2020. PEUC claims are an extension of a regular UI claim. For the week ending July 11, 2020, (PEUC) total weeks claimed was</t>
    </r>
    <r>
      <rPr>
        <i/>
        <sz val="9"/>
        <rFont val="Arial"/>
        <family val="2"/>
      </rPr>
      <t xml:space="preserve"> 228,541</t>
    </r>
    <r>
      <rPr>
        <i/>
        <sz val="9"/>
        <color rgb="FF000000"/>
        <rFont val="Arial"/>
        <family val="2"/>
      </rPr>
      <t xml:space="preserve">. </t>
    </r>
  </si>
  <si>
    <r>
      <t>4,403,000</t>
    </r>
    <r>
      <rPr>
        <vertAlign val="superscript"/>
        <sz val="12"/>
        <rFont val="Arial"/>
        <family val="2"/>
      </rPr>
      <t>8</t>
    </r>
  </si>
  <si>
    <t>$2.2 billion</t>
  </si>
  <si>
    <t>$181 million</t>
  </si>
  <si>
    <t>$1.7 billion</t>
  </si>
  <si>
    <t>$4.1 billion</t>
  </si>
  <si>
    <t>$36.1 billion</t>
  </si>
  <si>
    <t>$11.8 billion</t>
  </si>
  <si>
    <t>$16.0 million</t>
  </si>
  <si>
    <t>$49.7 billion</t>
  </si>
  <si>
    <t>$15.6 million</t>
  </si>
  <si>
    <t>INDIVIDUALS PAID BENEFITS</t>
  </si>
  <si>
    <t>July 25, 2020</t>
  </si>
  <si>
    <t>WE 3/14 -7/18/20</t>
  </si>
  <si>
    <t>WE 3/14-7/25/20</t>
  </si>
  <si>
    <r>
      <t>4,403,000</t>
    </r>
    <r>
      <rPr>
        <vertAlign val="superscript"/>
        <sz val="12"/>
        <rFont val="Arial"/>
        <family val="2"/>
      </rPr>
      <t>9</t>
    </r>
  </si>
  <si>
    <t>9. Four-week rolling total between week-ending June 27 and week-ending July 18, 2020.</t>
  </si>
  <si>
    <t>8. Four-week rolling total between week-ending July 4th and week-ending July 25, 2020.</t>
  </si>
  <si>
    <r>
      <t xml:space="preserve">2.The Pandemic Emergency Unemployment Compensation (PEUC) was implemented in California on May 27, 2020. PEUC claims are an extension of a regular UI claim. For the week ending July 18, 2020, (PEUC) total weeks claimed was </t>
    </r>
    <r>
      <rPr>
        <i/>
        <sz val="9"/>
        <rFont val="Arial"/>
        <family val="2"/>
      </rPr>
      <t>215,671</t>
    </r>
    <r>
      <rPr>
        <i/>
        <sz val="9"/>
        <color rgb="FF000000"/>
        <rFont val="Arial"/>
        <family val="2"/>
      </rPr>
      <t xml:space="preserve">. </t>
    </r>
  </si>
  <si>
    <t>$211 million</t>
  </si>
  <si>
    <t>$5.4 billion</t>
  </si>
  <si>
    <t>$15.0 million</t>
  </si>
  <si>
    <t>$38.7 billion</t>
  </si>
  <si>
    <t>$2.0 billion</t>
  </si>
  <si>
    <t>$31.0 million</t>
  </si>
  <si>
    <t>$55.1 billion</t>
  </si>
  <si>
    <r>
      <t>4,539,000</t>
    </r>
    <r>
      <rPr>
        <vertAlign val="superscript"/>
        <sz val="12"/>
        <rFont val="Arial"/>
        <family val="2"/>
      </rPr>
      <t>8</t>
    </r>
  </si>
  <si>
    <t>August 1, 2020</t>
  </si>
  <si>
    <t>WE 3/14 -7/25/20</t>
  </si>
  <si>
    <t>WE 3/14-8/1/20</t>
  </si>
  <si>
    <t>WE 3/14 -8/1/20</t>
  </si>
  <si>
    <t>8. Four-week rolling total between week-ending July 11th and week-ending August 1st, 2020.</t>
  </si>
  <si>
    <t>9. Four-week rolling total between week-ending July 4th and week-ending July 25th, 2020.</t>
  </si>
  <si>
    <r>
      <t>4,648,000</t>
    </r>
    <r>
      <rPr>
        <vertAlign val="superscript"/>
        <sz val="12"/>
        <rFont val="Arial"/>
        <family val="2"/>
      </rPr>
      <t>8</t>
    </r>
  </si>
  <si>
    <r>
      <t>4,539,000</t>
    </r>
    <r>
      <rPr>
        <vertAlign val="superscript"/>
        <sz val="12"/>
        <rFont val="Arial"/>
        <family val="2"/>
      </rPr>
      <t>9</t>
    </r>
  </si>
  <si>
    <t>$234 million</t>
  </si>
  <si>
    <t>$4.8 billion</t>
  </si>
  <si>
    <t>$59.1 million</t>
  </si>
  <si>
    <t>$57.6 million</t>
  </si>
  <si>
    <t>$41.1 billion</t>
  </si>
  <si>
    <t>$16.3 billion</t>
  </si>
  <si>
    <t>$2.3 billion</t>
  </si>
  <si>
    <t>$117 million</t>
  </si>
  <si>
    <t>$59.8 billion</t>
  </si>
  <si>
    <r>
      <t xml:space="preserve">2.The Pandemic Emergency Unemployment Compensation (PEUC) was implemented in California on May 27, 2020. PEUC claims are an extension of a regular UI claim. For the week ending July 25, 2020, (PEUC) total weeks claimed was </t>
    </r>
    <r>
      <rPr>
        <i/>
        <sz val="9"/>
        <rFont val="Arial"/>
        <family val="2"/>
      </rPr>
      <t>248,098</t>
    </r>
    <r>
      <rPr>
        <i/>
        <sz val="9"/>
        <color rgb="FF000000"/>
        <rFont val="Arial"/>
        <family val="2"/>
      </rPr>
      <t xml:space="preserve">. </t>
    </r>
  </si>
  <si>
    <t>Avg Daily Benefits Paid</t>
  </si>
  <si>
    <t>Highest Benefit Paid Day</t>
  </si>
  <si>
    <t>878% Increase</t>
  </si>
  <si>
    <t>1033% Increase</t>
  </si>
  <si>
    <r>
      <t>WE 7/31/2010</t>
    </r>
    <r>
      <rPr>
        <vertAlign val="superscript"/>
        <sz val="11"/>
        <color theme="1"/>
        <rFont val="Calibri"/>
        <family val="2"/>
        <scheme val="minor"/>
      </rPr>
      <t>1</t>
    </r>
  </si>
  <si>
    <r>
      <t>WE 8/1/2020</t>
    </r>
    <r>
      <rPr>
        <vertAlign val="superscript"/>
        <sz val="11"/>
        <color theme="1"/>
        <rFont val="Calibri"/>
        <family val="2"/>
        <scheme val="minor"/>
      </rPr>
      <t>2</t>
    </r>
  </si>
  <si>
    <r>
      <t>3/17/2010</t>
    </r>
    <r>
      <rPr>
        <vertAlign val="superscript"/>
        <sz val="11"/>
        <color theme="1"/>
        <rFont val="Calibri"/>
        <family val="2"/>
        <scheme val="minor"/>
      </rPr>
      <t>1</t>
    </r>
  </si>
  <si>
    <r>
      <t>7/5/2020</t>
    </r>
    <r>
      <rPr>
        <vertAlign val="superscript"/>
        <sz val="11"/>
        <color theme="1"/>
        <rFont val="Calibri"/>
        <family val="2"/>
        <scheme val="minor"/>
      </rPr>
      <t>2</t>
    </r>
  </si>
  <si>
    <t>1 = Weeks + AmountPaid</t>
  </si>
  <si>
    <t>2 = UI, DI, PFL Statistics</t>
  </si>
  <si>
    <t>August 8, 2020</t>
  </si>
  <si>
    <t>WE 3/14 -8/8/20</t>
  </si>
  <si>
    <t>9. Four-week rolling total between week-ending July 11th and week-ending August 1st, 2020.</t>
  </si>
  <si>
    <t>8. Four-week rolling total between week-ending July 18th and week-ending August 8th, 2020.</t>
  </si>
  <si>
    <r>
      <t>4,648,000</t>
    </r>
    <r>
      <rPr>
        <vertAlign val="superscript"/>
        <sz val="12"/>
        <rFont val="Arial"/>
        <family val="2"/>
      </rPr>
      <t>9</t>
    </r>
  </si>
  <si>
    <t>$2.1 billion</t>
  </si>
  <si>
    <t>$177 million</t>
  </si>
  <si>
    <t>$16.6 million</t>
  </si>
  <si>
    <t>$42.9 billion</t>
  </si>
  <si>
    <t>$18.4 billion</t>
  </si>
  <si>
    <t>$133 million</t>
  </si>
  <si>
    <t>$63.9 billion</t>
  </si>
  <si>
    <t xml:space="preserve">2.The Pandemic Emergency Unemployment Compensation (PEUC) was implemented in California on May 27, 2020. PEUC claims are an extension of a regular UI claim. For the week ending August 1, 2020, (PEUC) total weeks claimed was 270,747. </t>
  </si>
  <si>
    <r>
      <t>4,714,000</t>
    </r>
    <r>
      <rPr>
        <vertAlign val="superscript"/>
        <sz val="12"/>
        <rFont val="Arial"/>
        <family val="2"/>
      </rPr>
      <t>8</t>
    </r>
  </si>
  <si>
    <t>WE 8/8/2020</t>
  </si>
  <si>
    <t>WE 8/7/2010</t>
  </si>
  <si>
    <t>Data Source: Weeks + AmountPaid (2010), UI, DI, PFL Statistics (2020)</t>
  </si>
  <si>
    <t>Average Daily Benefits Paid</t>
  </si>
  <si>
    <t>689% increase</t>
  </si>
  <si>
    <t>878% increase</t>
  </si>
  <si>
    <t>August 15, 2020</t>
  </si>
  <si>
    <t>WE 3/14 -8/15/20</t>
  </si>
  <si>
    <t>9. Four-week rolling total between week-ending July 18th and week-ending August 8th, 2020.</t>
  </si>
  <si>
    <t>8. Four-week rolling total between week-ending July 25th and week-ending August 15th, 2020.</t>
  </si>
  <si>
    <t>$140 million</t>
  </si>
  <si>
    <t>$27.8 million</t>
  </si>
  <si>
    <t>$3.1 billion</t>
  </si>
  <si>
    <t>$44.0 billion</t>
  </si>
  <si>
    <t>$20.3 billion</t>
  </si>
  <si>
    <t>$161 million</t>
  </si>
  <si>
    <t>$67.0 billion</t>
  </si>
  <si>
    <t>2.The Pandemic Emergency Unemployment Compensation (PEUC) was implemented in California on May 27, 2020. PEUC claims are an extension of a regular UI claim. For the week ending August 8, 2020, (PEUC) total weeks claimed was 290,941.</t>
  </si>
  <si>
    <r>
      <t>4,714,000</t>
    </r>
    <r>
      <rPr>
        <vertAlign val="superscript"/>
        <sz val="12"/>
        <rFont val="Arial"/>
        <family val="2"/>
      </rPr>
      <t>9</t>
    </r>
  </si>
  <si>
    <r>
      <t>4,823,000</t>
    </r>
    <r>
      <rPr>
        <vertAlign val="superscript"/>
        <sz val="12"/>
        <rFont val="Arial"/>
        <family val="2"/>
      </rPr>
      <t>8</t>
    </r>
  </si>
  <si>
    <t>WE 8/15/2020</t>
  </si>
  <si>
    <t>WE 8/14/2010</t>
  </si>
  <si>
    <t>603% increase</t>
  </si>
  <si>
    <t xml:space="preserve">4.Claims processed through UI Online, along with about 5% of claims that arrive via paper of phone. This accounts for claims received in the current week as well as past weeks. The data also includes additional claims or claims that are re-opened when there is a break in certifying for benefits, for example when the claimant may return to work but then later come back to collect benefits on their initial claim.The total claims processed from 3/14 - 8/15/20 may include multiple claims from the same applicant. </t>
  </si>
  <si>
    <t>3/14 - 8/15</t>
  </si>
  <si>
    <t>Last 24 Weeks</t>
  </si>
  <si>
    <t>LWA</t>
  </si>
  <si>
    <t>Claim type</t>
  </si>
  <si>
    <t>Week 
Ending 
Aug. 22</t>
  </si>
  <si>
    <t>Week 
Ending 
Aug. 29</t>
  </si>
  <si>
    <t>Week 
Ending 
Sep. 5</t>
  </si>
  <si>
    <t>Week 
Ending
Sep. 12</t>
  </si>
  <si>
    <t>Week 
Ending
Sep. 19</t>
  </si>
  <si>
    <t>Week 
Ending
Sep. 26</t>
  </si>
  <si>
    <t>Week 
Ending
Oct. 03</t>
  </si>
  <si>
    <t>Week 
Ending
Oct. 10</t>
  </si>
  <si>
    <t>Week 
Ending
Oct. 17</t>
  </si>
  <si>
    <t>Week 
Ending
Oct. 24</t>
  </si>
  <si>
    <t>Week 
Ending
Oct. 31</t>
  </si>
  <si>
    <t>Week 
Ending
Nov. 07</t>
  </si>
  <si>
    <t>Week 
Ending
Nov. 14</t>
  </si>
  <si>
    <t>Week 
Ending
Nov. 21</t>
  </si>
  <si>
    <t>Week 
Ending
Nov. 28</t>
  </si>
  <si>
    <t>Week 
Ending
Dec. 05</t>
  </si>
  <si>
    <t>Week 
Ending
Dec. 12</t>
  </si>
  <si>
    <t>Week 
Ending
Dec. 19</t>
  </si>
  <si>
    <t>Week 
Ending
Dec. 26</t>
  </si>
  <si>
    <t>Week 
Ending
Jan. 02</t>
  </si>
  <si>
    <t>Week 
Ending
Jan. 09</t>
  </si>
  <si>
    <t>Week 
Ending
Jan. 16</t>
  </si>
  <si>
    <t>Week 
Ending
Jan. 23</t>
  </si>
  <si>
    <t>Week 
Ending
Jan. 30</t>
  </si>
  <si>
    <t>Week 
Ending
Feb. 06</t>
  </si>
  <si>
    <t>Week 
Ending
Feb.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</si>
</sst>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44" formatCode="_(&quot;$&quot;* #,##0.00_);_(&quot;$&quot;* \(#,##0.00\);_(&quot;$&quot;* &quot;-&quot;??_);_(@_)"/>
    <numFmt numFmtId="43" formatCode="_(* #,##0.00_);_(* \(#,##0.00\);_(* &quot;-&quot;??_);_(@_)"/>
    <numFmt numFmtId="164" formatCode="mmm\ dd\,\ yyyy"/>
    <numFmt numFmtId="165" formatCode="_(* #,##0_);_(* \(#,##0\);_(* &quot;-&quot;??_);_(@_)"/>
    <numFmt numFmtId="166" formatCode="0.0\ &quot;million&quot;"/>
    <numFmt numFmtId="167" formatCode="_(&quot;$&quot;* #,##0_);_(&quot;$&quot;* \(#,##0\);_(&quot;$&quot;* &quot;-&quot;??_);_(@_)"/>
    <numFmt numFmtId="168" formatCode="&quot;$&quot;#,##0"/>
    <numFmt numFmtId="169" formatCode="&quot;$&quot;#,##0.0_);\(&quot;$&quot;#,##0.0\)"/>
    <numFmt numFmtId="170" formatCode="#,##0.0"/>
    <numFmt numFmtId="171" formatCode="0.0000%"/>
    <numFmt numFmtId="172" formatCode="[$$-409]#,##0_);\([$$-409]#,##0\)"/>
    <numFmt numFmtId="173" formatCode="0.000%"/>
    <numFmt numFmtId="174" formatCode="&quot;$&quot;#,##0.0"/>
    <numFmt numFmtId="175" formatCode="&quot;$&quot;#,##0.00"/>
  </numFmts>
  <fonts count="54" x14ac:knownFonts="1">
    <font>
      <sz val="11"/>
      <color theme="1"/>
      <name val="Calibri"/>
      <family val="2"/>
      <scheme val="minor"/>
    </font>
    <font>
      <sz val="11"/>
      <color theme="1"/>
      <name val="Calibri"/>
      <family val="2"/>
      <scheme val="minor"/>
    </font>
    <font>
      <sz val="11"/>
      <color theme="1"/>
      <name val="Arial"/>
      <family val="2"/>
    </font>
    <font>
      <sz val="12"/>
      <color theme="1"/>
      <name val="Arial"/>
      <family val="2"/>
    </font>
    <font>
      <sz val="12"/>
      <color theme="1"/>
      <name val="Calibri"/>
      <family val="2"/>
      <scheme val="minor"/>
    </font>
    <font>
      <b/>
      <sz val="12"/>
      <color theme="1"/>
      <name val="Arial"/>
      <family val="2"/>
    </font>
    <font>
      <b/>
      <sz val="12"/>
      <color rgb="FF00587C"/>
      <name val="Arial"/>
      <family val="2"/>
    </font>
    <font>
      <b/>
      <sz val="12"/>
      <name val="Arial"/>
      <family val="2"/>
    </font>
    <font>
      <b/>
      <sz val="12"/>
      <color rgb="FF005E7C"/>
      <name val="Arial"/>
      <family val="2"/>
    </font>
    <font>
      <sz val="12"/>
      <name val="Arial"/>
      <family val="2"/>
    </font>
    <font>
      <sz val="12"/>
      <name val="Calibri"/>
      <family val="2"/>
      <scheme val="minor"/>
    </font>
    <font>
      <vertAlign val="superscript"/>
      <sz val="11"/>
      <color theme="1"/>
      <name val="Arial"/>
      <family val="2"/>
    </font>
    <font>
      <b/>
      <sz val="11"/>
      <color theme="1"/>
      <name val="Calibri"/>
      <family val="2"/>
      <scheme val="minor"/>
    </font>
    <font>
      <sz val="11"/>
      <color rgb="FFFF0000"/>
      <name val="Calibri"/>
      <family val="2"/>
      <scheme val="minor"/>
    </font>
    <font>
      <b/>
      <sz val="11"/>
      <color theme="1"/>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9"/>
      <color theme="1"/>
      <name val="Calibri"/>
      <family val="2"/>
      <scheme val="minor"/>
    </font>
    <font>
      <sz val="9"/>
      <color theme="1"/>
      <name val="Calibri"/>
      <family val="2"/>
      <scheme val="minor"/>
    </font>
    <font>
      <b/>
      <i/>
      <sz val="10"/>
      <name val="Arial"/>
      <family val="2"/>
    </font>
    <font>
      <b/>
      <i/>
      <sz val="9"/>
      <color rgb="FF005E7C"/>
      <name val="Arial"/>
      <family val="2"/>
    </font>
    <font>
      <i/>
      <sz val="8"/>
      <color theme="1"/>
      <name val="Arial"/>
      <family val="2"/>
    </font>
    <font>
      <i/>
      <vertAlign val="superscript"/>
      <sz val="8"/>
      <color theme="1"/>
      <name val="Arial"/>
      <family val="2"/>
    </font>
    <font>
      <b/>
      <sz val="16"/>
      <color rgb="FF005E7C"/>
      <name val="Arial"/>
      <family val="2"/>
    </font>
    <font>
      <i/>
      <sz val="7"/>
      <color theme="1"/>
      <name val="Arial"/>
      <family val="2"/>
    </font>
    <font>
      <i/>
      <sz val="10"/>
      <color rgb="FF000000"/>
      <name val="Arial"/>
      <family val="2"/>
    </font>
    <font>
      <b/>
      <sz val="16"/>
      <color rgb="FFCF7F00"/>
      <name val="Arial"/>
      <family val="2"/>
    </font>
    <font>
      <b/>
      <sz val="14"/>
      <color theme="1"/>
      <name val="Calibri"/>
      <family val="2"/>
      <scheme val="minor"/>
    </font>
    <font>
      <i/>
      <sz val="12"/>
      <color theme="1"/>
      <name val="Calibri"/>
      <family val="2"/>
      <scheme val="minor"/>
    </font>
    <font>
      <b/>
      <vertAlign val="superscript"/>
      <sz val="12"/>
      <color theme="1"/>
      <name val="Arial"/>
      <family val="2"/>
    </font>
    <font>
      <i/>
      <sz val="10"/>
      <color theme="1"/>
      <name val="Arial"/>
      <family val="2"/>
    </font>
    <font>
      <sz val="10"/>
      <color theme="1"/>
      <name val="Arial"/>
      <family val="2"/>
    </font>
    <font>
      <b/>
      <i/>
      <vertAlign val="superscript"/>
      <sz val="9"/>
      <color rgb="FF005E7C"/>
      <name val="Arial"/>
      <family val="2"/>
    </font>
    <font>
      <i/>
      <sz val="9"/>
      <color rgb="FF000000"/>
      <name val="Arial"/>
      <family val="2"/>
    </font>
    <font>
      <i/>
      <sz val="9"/>
      <color theme="1"/>
      <name val="Arial"/>
      <family val="2"/>
    </font>
    <font>
      <i/>
      <sz val="9"/>
      <name val="Arial"/>
      <family val="2"/>
    </font>
    <font>
      <i/>
      <vertAlign val="superscript"/>
      <sz val="10"/>
      <name val="Arial"/>
      <family val="2"/>
    </font>
    <font>
      <vertAlign val="superscript"/>
      <sz val="12"/>
      <name val="Arial"/>
      <family val="2"/>
    </font>
    <font>
      <b/>
      <i/>
      <sz val="9"/>
      <name val="Arial"/>
      <family val="2"/>
    </font>
    <font>
      <b/>
      <sz val="11"/>
      <color rgb="FFFF0000"/>
      <name val="Calibri"/>
      <family val="2"/>
      <scheme val="minor"/>
    </font>
    <font>
      <b/>
      <sz val="11"/>
      <name val="Calibri"/>
      <family val="2"/>
      <scheme val="minor"/>
    </font>
    <font>
      <i/>
      <sz val="11"/>
      <color theme="1"/>
      <name val="Arial"/>
      <family val="2"/>
    </font>
    <font>
      <i/>
      <sz val="11"/>
      <color theme="1"/>
      <name val="Calibri"/>
      <family val="2"/>
      <scheme val="minor"/>
    </font>
    <font>
      <vertAlign val="superscript"/>
      <sz val="11"/>
      <color theme="1"/>
      <name val="Calibri"/>
      <family val="2"/>
      <scheme val="minor"/>
    </font>
    <font>
      <i/>
      <sz val="10"/>
      <color theme="1"/>
      <name val="Calibri"/>
      <family val="2"/>
      <scheme val="minor"/>
    </font>
    <font>
      <b/>
      <i/>
      <sz val="11"/>
      <color theme="1"/>
      <name val="Calibri"/>
      <family val="2"/>
      <scheme val="minor"/>
    </font>
    <font>
      <b/>
      <i/>
      <sz val="12"/>
      <color theme="1"/>
      <name val="Calibri"/>
      <family val="2"/>
      <scheme val="minor"/>
    </font>
    <font>
      <b/>
      <sz val="12"/>
      <color theme="1"/>
      <name val="Calibri"/>
      <family val="2"/>
      <scheme val="minor"/>
    </font>
    <font>
      <sz val="11"/>
      <color theme="0"/>
      <name val="Calibri"/>
      <family val="2"/>
      <scheme val="minor"/>
    </font>
    <font>
      <sz val="11"/>
      <name val="Arial"/>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49">
    <border>
      <left/>
      <right/>
      <top/>
      <bottom/>
      <diagonal/>
    </border>
    <border>
      <left/>
      <right/>
      <top style="thin">
        <color rgb="FFCF7F00"/>
      </top>
      <bottom/>
      <diagonal/>
    </border>
    <border>
      <left/>
      <right/>
      <top/>
      <bottom style="double">
        <color rgb="FFCF7F00"/>
      </bottom>
      <diagonal/>
    </border>
    <border>
      <left/>
      <right style="thin">
        <color rgb="FF00587C"/>
      </right>
      <top/>
      <bottom/>
      <diagonal/>
    </border>
    <border>
      <left/>
      <right style="thin">
        <color rgb="FF00587C"/>
      </right>
      <top/>
      <bottom style="double">
        <color rgb="FFCF7F00"/>
      </bottom>
      <diagonal/>
    </border>
    <border>
      <left/>
      <right style="thin">
        <color rgb="FF00587C"/>
      </right>
      <top style="double">
        <color rgb="FFCF7F00"/>
      </top>
      <bottom/>
      <diagonal/>
    </border>
    <border>
      <left/>
      <right style="thin">
        <color indexed="64"/>
      </right>
      <top/>
      <bottom/>
      <diagonal/>
    </border>
    <border>
      <left/>
      <right/>
      <top style="double">
        <color rgb="FFCF7F00"/>
      </top>
      <bottom/>
      <diagonal/>
    </border>
    <border>
      <left/>
      <right style="thin">
        <color indexed="64"/>
      </right>
      <top style="double">
        <color rgb="FFCF7F00"/>
      </top>
      <bottom/>
      <diagonal/>
    </border>
    <border>
      <left/>
      <right style="thin">
        <color indexed="64"/>
      </right>
      <top/>
      <bottom style="double">
        <color rgb="FFCF7F00"/>
      </bottom>
      <diagonal/>
    </border>
    <border>
      <left style="thin">
        <color indexed="64"/>
      </left>
      <right/>
      <top style="double">
        <color rgb="FFCF7F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rgb="FFCF7F00"/>
      </bottom>
      <diagonal/>
    </border>
    <border>
      <left/>
      <right style="medium">
        <color indexed="64"/>
      </right>
      <top/>
      <bottom style="double">
        <color rgb="FFCF7F00"/>
      </bottom>
      <diagonal/>
    </border>
    <border>
      <left/>
      <right style="medium">
        <color indexed="64"/>
      </right>
      <top style="double">
        <color rgb="FFCF7F00"/>
      </top>
      <bottom/>
      <diagonal/>
    </border>
    <border>
      <left style="medium">
        <color indexed="64"/>
      </left>
      <right/>
      <top style="double">
        <color rgb="FFCF7F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CF7F00"/>
      </top>
      <bottom/>
      <diagonal/>
    </border>
    <border>
      <left/>
      <right style="medium">
        <color indexed="64"/>
      </right>
      <top style="thin">
        <color rgb="FFCF7F0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theme="1"/>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rgb="FFCF7F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rgb="FFCF7F00"/>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72">
    <xf numFmtId="0" fontId="0" fillId="0" borderId="0" xfId="0"/>
    <xf numFmtId="0" fontId="2" fillId="0" borderId="0" xfId="0" applyFont="1"/>
    <xf numFmtId="167" fontId="0" fillId="0" borderId="0" xfId="2" applyNumberFormat="1" applyFont="1"/>
    <xf numFmtId="167" fontId="0" fillId="0" borderId="0" xfId="0" applyNumberFormat="1"/>
    <xf numFmtId="0" fontId="2" fillId="0" borderId="0" xfId="0" applyFont="1" applyFill="1"/>
    <xf numFmtId="0" fontId="0" fillId="0" borderId="0" xfId="0" applyFill="1"/>
    <xf numFmtId="0" fontId="2" fillId="0" borderId="0" xfId="0" applyFont="1" applyFill="1" applyBorder="1"/>
    <xf numFmtId="0" fontId="3" fillId="0" borderId="11" xfId="0" applyFont="1" applyFill="1" applyBorder="1"/>
    <xf numFmtId="0" fontId="3" fillId="0" borderId="12" xfId="0" applyFont="1" applyFill="1" applyBorder="1"/>
    <xf numFmtId="0" fontId="4" fillId="0" borderId="13" xfId="0" applyFont="1" applyFill="1" applyBorder="1"/>
    <xf numFmtId="0" fontId="3" fillId="0" borderId="14" xfId="0" applyFont="1" applyFill="1" applyBorder="1"/>
    <xf numFmtId="0" fontId="3" fillId="0" borderId="0" xfId="0" applyFont="1" applyFill="1" applyBorder="1"/>
    <xf numFmtId="0" fontId="3" fillId="0" borderId="1" xfId="0" applyFont="1" applyFill="1" applyBorder="1"/>
    <xf numFmtId="0" fontId="4" fillId="0" borderId="15" xfId="0" applyFont="1" applyFill="1" applyBorder="1"/>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xf>
    <xf numFmtId="0" fontId="5" fillId="0" borderId="3" xfId="0" applyFont="1" applyFill="1" applyBorder="1" applyAlignment="1">
      <alignment horizontal="center"/>
    </xf>
    <xf numFmtId="165" fontId="7" fillId="0" borderId="0" xfId="1" applyNumberFormat="1" applyFont="1" applyFill="1" applyBorder="1" applyAlignment="1">
      <alignment horizontal="center" vertical="center"/>
    </xf>
    <xf numFmtId="165" fontId="7" fillId="0" borderId="5" xfId="1" applyNumberFormat="1" applyFont="1" applyFill="1" applyBorder="1" applyAlignment="1">
      <alignment horizontal="center" vertical="center"/>
    </xf>
    <xf numFmtId="165" fontId="7" fillId="0" borderId="18" xfId="1" applyNumberFormat="1" applyFont="1" applyFill="1" applyBorder="1" applyAlignment="1">
      <alignment horizontal="center" vertical="center"/>
    </xf>
    <xf numFmtId="165" fontId="9" fillId="0" borderId="0" xfId="1" applyNumberFormat="1" applyFont="1" applyFill="1" applyBorder="1" applyAlignment="1">
      <alignment horizontal="right" vertical="center"/>
    </xf>
    <xf numFmtId="165" fontId="9" fillId="0" borderId="0" xfId="1" applyNumberFormat="1" applyFont="1" applyFill="1" applyBorder="1" applyAlignment="1">
      <alignment horizontal="right"/>
    </xf>
    <xf numFmtId="165" fontId="9" fillId="0" borderId="3" xfId="1" applyNumberFormat="1" applyFont="1" applyFill="1" applyBorder="1"/>
    <xf numFmtId="165" fontId="9" fillId="0" borderId="0" xfId="1" applyNumberFormat="1" applyFont="1" applyFill="1" applyBorder="1" applyAlignment="1">
      <alignment horizontal="left"/>
    </xf>
    <xf numFmtId="165" fontId="9" fillId="0" borderId="0" xfId="1" applyNumberFormat="1" applyFont="1" applyFill="1" applyBorder="1"/>
    <xf numFmtId="165" fontId="9" fillId="0" borderId="3" xfId="1" applyNumberFormat="1" applyFont="1" applyFill="1" applyBorder="1" applyAlignment="1">
      <alignment horizontal="right"/>
    </xf>
    <xf numFmtId="166" fontId="9" fillId="0" borderId="15" xfId="1" applyNumberFormat="1" applyFont="1" applyFill="1" applyBorder="1"/>
    <xf numFmtId="0" fontId="3" fillId="0" borderId="3" xfId="0" applyFont="1" applyFill="1" applyBorder="1"/>
    <xf numFmtId="166" fontId="9" fillId="0" borderId="6" xfId="1" applyNumberFormat="1" applyFont="1" applyFill="1" applyBorder="1"/>
    <xf numFmtId="166" fontId="9" fillId="0" borderId="3" xfId="1" applyNumberFormat="1" applyFont="1" applyFill="1" applyBorder="1" applyAlignment="1">
      <alignment horizontal="right"/>
    </xf>
    <xf numFmtId="165" fontId="10" fillId="0" borderId="15" xfId="1" applyNumberFormat="1" applyFont="1" applyFill="1" applyBorder="1"/>
    <xf numFmtId="0" fontId="3" fillId="0" borderId="16" xfId="0" applyFont="1" applyFill="1" applyBorder="1"/>
    <xf numFmtId="0" fontId="3" fillId="0" borderId="4" xfId="0" applyFont="1" applyFill="1" applyBorder="1"/>
    <xf numFmtId="165" fontId="9" fillId="0" borderId="2" xfId="1" applyNumberFormat="1" applyFont="1" applyFill="1" applyBorder="1"/>
    <xf numFmtId="165" fontId="9" fillId="0" borderId="4" xfId="1" applyNumberFormat="1" applyFont="1" applyFill="1" applyBorder="1"/>
    <xf numFmtId="165" fontId="10" fillId="0" borderId="17" xfId="1" applyNumberFormat="1" applyFont="1" applyFill="1" applyBorder="1"/>
    <xf numFmtId="166" fontId="5" fillId="0" borderId="8" xfId="0" applyNumberFormat="1" applyFont="1" applyFill="1" applyBorder="1" applyAlignment="1">
      <alignment vertical="center"/>
    </xf>
    <xf numFmtId="166" fontId="5" fillId="0" borderId="0" xfId="0" applyNumberFormat="1" applyFont="1" applyFill="1" applyBorder="1" applyAlignment="1">
      <alignment vertical="center"/>
    </xf>
    <xf numFmtId="166" fontId="5" fillId="0" borderId="7" xfId="0" applyNumberFormat="1" applyFont="1" applyFill="1" applyBorder="1" applyAlignment="1">
      <alignment vertical="center"/>
    </xf>
    <xf numFmtId="166" fontId="3" fillId="0" borderId="0" xfId="0" applyNumberFormat="1" applyFont="1" applyFill="1" applyBorder="1" applyAlignment="1">
      <alignment vertical="center"/>
    </xf>
    <xf numFmtId="166" fontId="5" fillId="0" borderId="8" xfId="0" applyNumberFormat="1" applyFont="1" applyFill="1" applyBorder="1" applyAlignment="1">
      <alignment horizontal="right" vertical="center"/>
    </xf>
    <xf numFmtId="0" fontId="5" fillId="0" borderId="9" xfId="0" applyFont="1" applyFill="1" applyBorder="1" applyAlignment="1"/>
    <xf numFmtId="0" fontId="5" fillId="0" borderId="2" xfId="0" applyFont="1" applyFill="1" applyBorder="1" applyAlignment="1"/>
    <xf numFmtId="0" fontId="3" fillId="0" borderId="20" xfId="0" applyFont="1" applyFill="1" applyBorder="1"/>
    <xf numFmtId="0" fontId="3" fillId="0" borderId="21" xfId="0" applyFont="1" applyFill="1" applyBorder="1"/>
    <xf numFmtId="0" fontId="4" fillId="0" borderId="22" xfId="0" applyFont="1" applyFill="1" applyBorder="1"/>
    <xf numFmtId="0" fontId="3" fillId="0" borderId="23" xfId="0" applyFont="1" applyFill="1" applyBorder="1"/>
    <xf numFmtId="0" fontId="3" fillId="0" borderId="24" xfId="0" applyFont="1" applyFill="1" applyBorder="1"/>
    <xf numFmtId="166" fontId="9" fillId="0" borderId="15" xfId="1" applyNumberFormat="1" applyFont="1" applyFill="1" applyBorder="1" applyAlignment="1">
      <alignment horizontal="right"/>
    </xf>
    <xf numFmtId="165" fontId="9" fillId="0" borderId="0" xfId="1" applyNumberFormat="1" applyFont="1" applyFill="1" applyBorder="1" applyAlignment="1">
      <alignment horizontal="center"/>
    </xf>
    <xf numFmtId="165" fontId="9" fillId="0" borderId="0" xfId="1" applyNumberFormat="1" applyFont="1" applyFill="1" applyBorder="1" applyAlignment="1">
      <alignment horizontal="center" vertical="center"/>
    </xf>
    <xf numFmtId="165" fontId="9" fillId="0" borderId="3" xfId="1" applyNumberFormat="1" applyFont="1" applyFill="1" applyBorder="1" applyAlignment="1">
      <alignment horizontal="center"/>
    </xf>
    <xf numFmtId="0" fontId="4" fillId="0" borderId="6" xfId="0" applyFont="1" applyBorder="1" applyAlignment="1">
      <alignment horizontal="center"/>
    </xf>
    <xf numFmtId="3" fontId="9" fillId="0" borderId="0" xfId="1" applyNumberFormat="1" applyFont="1" applyFill="1" applyBorder="1" applyAlignment="1">
      <alignment horizontal="center"/>
    </xf>
    <xf numFmtId="166" fontId="9" fillId="0" borderId="0" xfId="1" applyNumberFormat="1" applyFont="1" applyFill="1" applyBorder="1" applyAlignment="1">
      <alignment horizontal="center"/>
    </xf>
    <xf numFmtId="166" fontId="9" fillId="0" borderId="6" xfId="1" applyNumberFormat="1" applyFont="1" applyFill="1" applyBorder="1" applyAlignment="1">
      <alignment horizontal="center"/>
    </xf>
    <xf numFmtId="166" fontId="9" fillId="0" borderId="3" xfId="1" applyNumberFormat="1" applyFont="1" applyFill="1" applyBorder="1" applyAlignment="1">
      <alignment horizontal="center"/>
    </xf>
    <xf numFmtId="3" fontId="0" fillId="0" borderId="0" xfId="0" applyNumberFormat="1" applyAlignment="1">
      <alignment horizontal="right" vertical="center" wrapText="1"/>
    </xf>
    <xf numFmtId="14" fontId="12" fillId="0" borderId="25" xfId="0" applyNumberFormat="1" applyFont="1" applyBorder="1" applyAlignment="1">
      <alignment horizontal="right" vertical="center" wrapText="1"/>
    </xf>
    <xf numFmtId="3" fontId="0" fillId="0" borderId="25" xfId="0" applyNumberFormat="1" applyBorder="1" applyAlignment="1">
      <alignment horizontal="right" vertical="center" wrapText="1"/>
    </xf>
    <xf numFmtId="0" fontId="2" fillId="2" borderId="0" xfId="0" applyFont="1" applyFill="1" applyAlignment="1"/>
    <xf numFmtId="3" fontId="2" fillId="2" borderId="0" xfId="0" applyNumberFormat="1" applyFont="1" applyFill="1"/>
    <xf numFmtId="3" fontId="13" fillId="0" borderId="25" xfId="0" applyNumberFormat="1" applyFont="1" applyBorder="1" applyAlignment="1">
      <alignment horizontal="right" vertical="center" wrapText="1"/>
    </xf>
    <xf numFmtId="0" fontId="14" fillId="0" borderId="0" xfId="0" applyFont="1"/>
    <xf numFmtId="0" fontId="2" fillId="0" borderId="25" xfId="0" applyFont="1" applyBorder="1" applyAlignment="1">
      <alignment horizontal="right"/>
    </xf>
    <xf numFmtId="3" fontId="2" fillId="0" borderId="0" xfId="0" applyNumberFormat="1" applyFont="1"/>
    <xf numFmtId="3" fontId="0" fillId="0" borderId="0" xfId="0" applyNumberFormat="1"/>
    <xf numFmtId="166" fontId="9" fillId="0" borderId="15" xfId="1" applyNumberFormat="1" applyFont="1" applyFill="1" applyBorder="1" applyAlignment="1">
      <alignment horizontal="center"/>
    </xf>
    <xf numFmtId="165" fontId="9" fillId="0" borderId="0" xfId="1" applyNumberFormat="1" applyFont="1" applyFill="1" applyBorder="1" applyAlignment="1"/>
    <xf numFmtId="165" fontId="9" fillId="0" borderId="3" xfId="1" applyNumberFormat="1" applyFont="1" applyFill="1" applyBorder="1" applyAlignment="1"/>
    <xf numFmtId="165" fontId="9" fillId="0" borderId="26" xfId="1" applyNumberFormat="1" applyFont="1" applyFill="1" applyBorder="1" applyAlignment="1">
      <alignment horizontal="center"/>
    </xf>
    <xf numFmtId="3" fontId="9" fillId="0" borderId="3" xfId="1" applyNumberFormat="1" applyFont="1" applyFill="1" applyBorder="1" applyAlignment="1">
      <alignment horizontal="center"/>
    </xf>
    <xf numFmtId="14" fontId="0" fillId="0" borderId="0" xfId="0" applyNumberFormat="1"/>
    <xf numFmtId="3" fontId="9" fillId="0" borderId="0" xfId="1" applyNumberFormat="1" applyFont="1" applyFill="1" applyBorder="1" applyAlignment="1">
      <alignment horizontal="center" vertical="center"/>
    </xf>
    <xf numFmtId="0" fontId="0" fillId="0" borderId="0" xfId="0" applyBorder="1"/>
    <xf numFmtId="164" fontId="8" fillId="0" borderId="0" xfId="0" applyNumberFormat="1" applyFont="1" applyFill="1" applyBorder="1" applyAlignment="1"/>
    <xf numFmtId="0" fontId="8" fillId="0" borderId="0" xfId="0" applyFont="1" applyFill="1" applyBorder="1" applyAlignment="1"/>
    <xf numFmtId="0" fontId="0" fillId="0" borderId="0" xfId="0" applyFill="1" applyBorder="1"/>
    <xf numFmtId="0" fontId="4" fillId="0" borderId="0" xfId="0" applyFont="1" applyFill="1" applyBorder="1"/>
    <xf numFmtId="166" fontId="5" fillId="0" borderId="0" xfId="0" applyNumberFormat="1" applyFont="1" applyFill="1" applyBorder="1" applyAlignment="1">
      <alignment horizontal="right" vertical="center"/>
    </xf>
    <xf numFmtId="0" fontId="4" fillId="0" borderId="0" xfId="0" applyFont="1" applyBorder="1" applyAlignment="1">
      <alignment horizontal="center"/>
    </xf>
    <xf numFmtId="165" fontId="10" fillId="0" borderId="0" xfId="1" applyNumberFormat="1" applyFont="1" applyFill="1" applyBorder="1"/>
    <xf numFmtId="0" fontId="2" fillId="0" borderId="0" xfId="0" applyFont="1" applyFill="1" applyBorder="1" applyAlignment="1">
      <alignment wrapText="1"/>
    </xf>
    <xf numFmtId="0" fontId="5" fillId="0" borderId="0" xfId="0" applyFont="1" applyFill="1" applyBorder="1" applyAlignment="1"/>
    <xf numFmtId="0" fontId="2" fillId="0" borderId="0" xfId="0" applyFont="1" applyBorder="1"/>
    <xf numFmtId="0" fontId="19" fillId="0" borderId="0" xfId="0" applyFont="1"/>
    <xf numFmtId="14" fontId="19" fillId="0" borderId="0" xfId="0" applyNumberFormat="1" applyFont="1"/>
    <xf numFmtId="0" fontId="8" fillId="0" borderId="0" xfId="0" applyFont="1" applyFill="1" applyBorder="1" applyAlignment="1">
      <alignment vertical="center"/>
    </xf>
    <xf numFmtId="3" fontId="19" fillId="0" borderId="0" xfId="0" applyNumberFormat="1" applyFont="1"/>
    <xf numFmtId="5" fontId="19" fillId="0" borderId="0" xfId="2" applyNumberFormat="1" applyFont="1"/>
    <xf numFmtId="0" fontId="3" fillId="0" borderId="0" xfId="0" applyFont="1" applyFill="1" applyBorder="1" applyAlignment="1">
      <alignment horizontal="right"/>
    </xf>
    <xf numFmtId="0" fontId="0" fillId="0" borderId="0" xfId="0" applyBorder="1" applyAlignment="1">
      <alignment horizontal="right"/>
    </xf>
    <xf numFmtId="164" fontId="8" fillId="0" borderId="0" xfId="0" applyNumberFormat="1" applyFont="1" applyFill="1" applyBorder="1" applyAlignment="1">
      <alignment horizontal="right"/>
    </xf>
    <xf numFmtId="3" fontId="9" fillId="0" borderId="0" xfId="1" applyNumberFormat="1" applyFont="1" applyFill="1" applyBorder="1" applyAlignment="1">
      <alignment horizontal="right" vertical="center"/>
    </xf>
    <xf numFmtId="0" fontId="8" fillId="0" borderId="0" xfId="0" applyFont="1" applyFill="1" applyBorder="1" applyAlignment="1">
      <alignment horizontal="right" wrapText="1"/>
    </xf>
    <xf numFmtId="0" fontId="8" fillId="0" borderId="0" xfId="0" applyFont="1" applyFill="1" applyBorder="1" applyAlignment="1">
      <alignment horizontal="right" vertical="center" wrapText="1"/>
    </xf>
    <xf numFmtId="0" fontId="20" fillId="0" borderId="0" xfId="0" applyFont="1" applyBorder="1"/>
    <xf numFmtId="0" fontId="20" fillId="0" borderId="0" xfId="0" applyFont="1"/>
    <xf numFmtId="14" fontId="3" fillId="2" borderId="0" xfId="0" applyNumberFormat="1" applyFont="1" applyFill="1" applyBorder="1"/>
    <xf numFmtId="0" fontId="5" fillId="0" borderId="2" xfId="0" applyFont="1" applyFill="1" applyBorder="1" applyAlignment="1">
      <alignment horizontal="center"/>
    </xf>
    <xf numFmtId="0" fontId="21" fillId="0" borderId="27" xfId="0" applyFont="1" applyBorder="1"/>
    <xf numFmtId="14" fontId="21" fillId="0" borderId="27" xfId="0" applyNumberFormat="1" applyFont="1" applyBorder="1"/>
    <xf numFmtId="3" fontId="21" fillId="0" borderId="27" xfId="0" applyNumberFormat="1" applyFont="1" applyBorder="1"/>
    <xf numFmtId="0" fontId="22" fillId="0" borderId="0" xfId="0" applyFont="1"/>
    <xf numFmtId="14" fontId="22" fillId="0" borderId="0" xfId="0" applyNumberFormat="1" applyFont="1"/>
    <xf numFmtId="3" fontId="22" fillId="0" borderId="0" xfId="0" applyNumberFormat="1" applyFont="1"/>
    <xf numFmtId="164" fontId="23" fillId="0" borderId="0" xfId="0" applyNumberFormat="1" applyFont="1" applyFill="1" applyBorder="1" applyAlignment="1">
      <alignment horizontal="right"/>
    </xf>
    <xf numFmtId="0" fontId="22" fillId="0" borderId="0" xfId="0" applyNumberFormat="1" applyFont="1"/>
    <xf numFmtId="0" fontId="0" fillId="0" borderId="28" xfId="0" applyBorder="1"/>
    <xf numFmtId="0" fontId="12" fillId="0" borderId="0" xfId="0" applyFont="1"/>
    <xf numFmtId="14" fontId="0" fillId="0" borderId="0" xfId="0" applyNumberFormat="1" applyAlignment="1">
      <alignment horizontal="left"/>
    </xf>
    <xf numFmtId="0" fontId="12" fillId="0" borderId="28" xfId="0" applyFont="1" applyBorder="1" applyAlignment="1">
      <alignment horizontal="left"/>
    </xf>
    <xf numFmtId="0" fontId="12" fillId="0" borderId="28" xfId="0" applyFont="1" applyBorder="1" applyAlignment="1">
      <alignment horizontal="right"/>
    </xf>
    <xf numFmtId="0" fontId="12" fillId="0" borderId="0" xfId="0" applyFont="1" applyAlignment="1">
      <alignment horizontal="left" vertical="center" wrapText="1"/>
    </xf>
    <xf numFmtId="14" fontId="0" fillId="0" borderId="0" xfId="0" applyNumberFormat="1" applyAlignment="1">
      <alignment horizontal="right" vertical="center" wrapText="1"/>
    </xf>
    <xf numFmtId="14" fontId="12" fillId="0" borderId="0" xfId="0" applyNumberFormat="1" applyFont="1" applyAlignment="1">
      <alignment horizontal="right" vertical="center" wrapText="1"/>
    </xf>
    <xf numFmtId="0" fontId="0" fillId="0" borderId="2" xfId="0" applyBorder="1"/>
    <xf numFmtId="165" fontId="7" fillId="0" borderId="2" xfId="1" applyNumberFormat="1" applyFont="1" applyFill="1" applyBorder="1" applyAlignment="1">
      <alignment horizontal="center" vertical="center"/>
    </xf>
    <xf numFmtId="0" fontId="3" fillId="0" borderId="2" xfId="0" applyFont="1" applyFill="1" applyBorder="1"/>
    <xf numFmtId="14" fontId="0" fillId="0" borderId="2" xfId="0" applyNumberFormat="1" applyBorder="1"/>
    <xf numFmtId="164" fontId="8" fillId="0" borderId="2" xfId="0" applyNumberFormat="1" applyFont="1" applyFill="1" applyBorder="1" applyAlignment="1">
      <alignment vertical="center"/>
    </xf>
    <xf numFmtId="3" fontId="9" fillId="0" borderId="6" xfId="1" applyNumberFormat="1" applyFont="1" applyFill="1" applyBorder="1" applyAlignment="1">
      <alignment horizontal="right"/>
    </xf>
    <xf numFmtId="0" fontId="0" fillId="0" borderId="14" xfId="0" applyBorder="1"/>
    <xf numFmtId="0" fontId="0" fillId="0" borderId="15" xfId="0" applyBorder="1"/>
    <xf numFmtId="0" fontId="8" fillId="0" borderId="15" xfId="0" applyFont="1" applyFill="1" applyBorder="1" applyAlignment="1">
      <alignment vertical="center"/>
    </xf>
    <xf numFmtId="0" fontId="3" fillId="0" borderId="15" xfId="0" applyFont="1" applyFill="1" applyBorder="1"/>
    <xf numFmtId="14" fontId="0" fillId="0" borderId="0" xfId="0" applyNumberFormat="1" applyBorder="1"/>
    <xf numFmtId="0" fontId="2" fillId="0" borderId="14" xfId="0" applyFont="1" applyBorder="1"/>
    <xf numFmtId="0" fontId="0" fillId="0" borderId="22" xfId="0" applyBorder="1"/>
    <xf numFmtId="0" fontId="3" fillId="0" borderId="8" xfId="0" applyFont="1" applyFill="1" applyBorder="1"/>
    <xf numFmtId="0" fontId="0" fillId="0" borderId="0" xfId="0" applyBorder="1" applyAlignment="1">
      <alignment horizontal="left"/>
    </xf>
    <xf numFmtId="3" fontId="0" fillId="0" borderId="28" xfId="0" applyNumberFormat="1" applyBorder="1"/>
    <xf numFmtId="0" fontId="12" fillId="0" borderId="0" xfId="0" applyFont="1" applyBorder="1"/>
    <xf numFmtId="165" fontId="7" fillId="0" borderId="0" xfId="1" applyNumberFormat="1" applyFont="1" applyFill="1" applyBorder="1" applyAlignment="1">
      <alignment horizontal="center"/>
    </xf>
    <xf numFmtId="164" fontId="23" fillId="0" borderId="0" xfId="0" applyNumberFormat="1" applyFont="1" applyFill="1" applyBorder="1" applyAlignment="1">
      <alignment horizontal="right" vertical="center"/>
    </xf>
    <xf numFmtId="0" fontId="0" fillId="0" borderId="0" xfId="0" applyFont="1" applyBorder="1"/>
    <xf numFmtId="0" fontId="0" fillId="0" borderId="0" xfId="0" applyFont="1" applyBorder="1" applyAlignment="1">
      <alignment horizontal="right"/>
    </xf>
    <xf numFmtId="0" fontId="0" fillId="0" borderId="0" xfId="0" applyFont="1" applyBorder="1" applyAlignment="1"/>
    <xf numFmtId="168" fontId="0" fillId="0" borderId="0" xfId="0" applyNumberFormat="1"/>
    <xf numFmtId="168" fontId="0" fillId="0" borderId="0" xfId="0" applyNumberFormat="1" applyAlignment="1">
      <alignment horizontal="right"/>
    </xf>
    <xf numFmtId="168" fontId="0" fillId="0" borderId="0" xfId="0" applyNumberFormat="1" applyFont="1" applyAlignment="1">
      <alignment horizontal="right" vertical="center" wrapText="1"/>
    </xf>
    <xf numFmtId="167" fontId="3" fillId="0" borderId="0" xfId="2" applyNumberFormat="1" applyFont="1" applyFill="1" applyBorder="1"/>
    <xf numFmtId="0" fontId="3" fillId="0" borderId="8" xfId="0" applyFont="1" applyFill="1" applyBorder="1" applyAlignment="1">
      <alignment horizontal="right"/>
    </xf>
    <xf numFmtId="3" fontId="9" fillId="0" borderId="6" xfId="1" applyNumberFormat="1" applyFont="1" applyFill="1" applyBorder="1" applyAlignment="1">
      <alignment horizontal="right" vertical="center"/>
    </xf>
    <xf numFmtId="3" fontId="9" fillId="0" borderId="30" xfId="1" applyNumberFormat="1" applyFont="1" applyFill="1" applyBorder="1" applyAlignment="1">
      <alignment horizontal="right" vertical="center"/>
    </xf>
    <xf numFmtId="3" fontId="9" fillId="0" borderId="9" xfId="1" applyNumberFormat="1" applyFont="1" applyFill="1" applyBorder="1" applyAlignment="1">
      <alignment horizontal="right" vertical="center"/>
    </xf>
    <xf numFmtId="0" fontId="0" fillId="0" borderId="9" xfId="0" applyBorder="1"/>
    <xf numFmtId="0" fontId="0" fillId="0" borderId="8" xfId="0" applyBorder="1"/>
    <xf numFmtId="0" fontId="0" fillId="0" borderId="31" xfId="0" applyBorder="1"/>
    <xf numFmtId="3" fontId="9" fillId="0" borderId="8" xfId="1" applyNumberFormat="1" applyFont="1" applyFill="1" applyBorder="1" applyAlignment="1">
      <alignment horizontal="right" vertical="center"/>
    </xf>
    <xf numFmtId="165" fontId="9" fillId="0" borderId="8" xfId="1" applyNumberFormat="1" applyFont="1" applyFill="1" applyBorder="1" applyAlignment="1">
      <alignment horizontal="right"/>
    </xf>
    <xf numFmtId="0" fontId="3" fillId="0" borderId="9" xfId="0" applyFont="1" applyFill="1" applyBorder="1" applyAlignment="1">
      <alignment horizontal="right"/>
    </xf>
    <xf numFmtId="0" fontId="0" fillId="0" borderId="6" xfId="0" applyBorder="1"/>
    <xf numFmtId="0" fontId="0" fillId="0" borderId="9" xfId="0" applyFill="1" applyBorder="1" applyAlignment="1">
      <alignment horizontal="right"/>
    </xf>
    <xf numFmtId="0" fontId="0" fillId="0" borderId="33" xfId="0" applyBorder="1"/>
    <xf numFmtId="0" fontId="3" fillId="0" borderId="31" xfId="0" applyFont="1" applyFill="1" applyBorder="1"/>
    <xf numFmtId="5" fontId="9" fillId="0" borderId="6" xfId="2" applyNumberFormat="1" applyFont="1" applyFill="1" applyBorder="1" applyAlignment="1">
      <alignment horizontal="right"/>
    </xf>
    <xf numFmtId="5" fontId="9" fillId="0" borderId="32" xfId="2" applyNumberFormat="1" applyFont="1" applyFill="1" applyBorder="1" applyAlignment="1">
      <alignment horizontal="right"/>
    </xf>
    <xf numFmtId="0" fontId="0" fillId="0" borderId="8" xfId="0" applyFill="1" applyBorder="1" applyAlignment="1">
      <alignment horizontal="right"/>
    </xf>
    <xf numFmtId="0" fontId="3" fillId="0" borderId="34" xfId="0" applyFont="1" applyFill="1" applyBorder="1"/>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0" fillId="0" borderId="37" xfId="0" applyBorder="1" applyAlignment="1">
      <alignment horizontal="left"/>
    </xf>
    <xf numFmtId="165" fontId="9" fillId="0" borderId="34" xfId="1" applyNumberFormat="1" applyFont="1" applyFill="1" applyBorder="1" applyAlignment="1">
      <alignment horizontal="left"/>
    </xf>
    <xf numFmtId="0" fontId="5" fillId="0" borderId="29" xfId="0" applyFont="1" applyFill="1" applyBorder="1" applyAlignment="1">
      <alignment horizontal="left" vertical="center"/>
    </xf>
    <xf numFmtId="0" fontId="3" fillId="0" borderId="37" xfId="0" applyFont="1" applyFill="1" applyBorder="1" applyAlignment="1">
      <alignment horizontal="left"/>
    </xf>
    <xf numFmtId="0" fontId="3" fillId="0" borderId="34" xfId="0" applyFont="1" applyFill="1" applyBorder="1" applyAlignment="1">
      <alignment horizontal="left"/>
    </xf>
    <xf numFmtId="0" fontId="0" fillId="0" borderId="34" xfId="0" applyBorder="1" applyAlignment="1">
      <alignment horizontal="left"/>
    </xf>
    <xf numFmtId="0" fontId="0" fillId="0" borderId="37" xfId="0" applyBorder="1"/>
    <xf numFmtId="164" fontId="23" fillId="0" borderId="6" xfId="0" applyNumberFormat="1" applyFont="1" applyFill="1" applyBorder="1" applyAlignment="1">
      <alignment horizontal="right"/>
    </xf>
    <xf numFmtId="164" fontId="8" fillId="0" borderId="9" xfId="0" applyNumberFormat="1" applyFont="1" applyFill="1" applyBorder="1" applyAlignment="1">
      <alignment horizontal="right" vertical="center"/>
    </xf>
    <xf numFmtId="164" fontId="23" fillId="0" borderId="6" xfId="0" applyNumberFormat="1" applyFont="1" applyFill="1" applyBorder="1" applyAlignment="1">
      <alignment horizontal="right" vertical="center" wrapText="1"/>
    </xf>
    <xf numFmtId="164" fontId="8" fillId="0" borderId="9" xfId="0" applyNumberFormat="1" applyFont="1" applyFill="1" applyBorder="1" applyAlignment="1">
      <alignment vertical="center"/>
    </xf>
    <xf numFmtId="0" fontId="23" fillId="0" borderId="6" xfId="0" applyFont="1" applyFill="1" applyBorder="1" applyAlignment="1">
      <alignment horizontal="right" wrapText="1"/>
    </xf>
    <xf numFmtId="0" fontId="8" fillId="0" borderId="9" xfId="0" applyFont="1" applyFill="1" applyBorder="1" applyAlignment="1">
      <alignment horizontal="right" vertical="center" wrapText="1"/>
    </xf>
    <xf numFmtId="3" fontId="9" fillId="0" borderId="32" xfId="1" applyNumberFormat="1" applyFont="1" applyFill="1" applyBorder="1" applyAlignment="1">
      <alignment horizontal="right" vertical="center"/>
    </xf>
    <xf numFmtId="0" fontId="20" fillId="0" borderId="0" xfId="0" applyFont="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xf>
    <xf numFmtId="0" fontId="19" fillId="0" borderId="25" xfId="0" applyFont="1" applyBorder="1" applyAlignment="1">
      <alignment horizontal="left"/>
    </xf>
    <xf numFmtId="0" fontId="20" fillId="0" borderId="25" xfId="0" applyFont="1" applyBorder="1" applyAlignment="1">
      <alignment horizontal="left"/>
    </xf>
    <xf numFmtId="0" fontId="31" fillId="0" borderId="25" xfId="0" applyFont="1" applyBorder="1" applyAlignment="1">
      <alignment horizontal="left"/>
    </xf>
    <xf numFmtId="0" fontId="32" fillId="0" borderId="0" xfId="0" applyFont="1" applyBorder="1"/>
    <xf numFmtId="3" fontId="20" fillId="0" borderId="25" xfId="0" applyNumberFormat="1" applyFont="1" applyBorder="1" applyAlignment="1">
      <alignment horizontal="left"/>
    </xf>
    <xf numFmtId="3" fontId="7" fillId="0" borderId="6" xfId="1" applyNumberFormat="1" applyFont="1" applyFill="1" applyBorder="1" applyAlignment="1">
      <alignment horizontal="right"/>
    </xf>
    <xf numFmtId="3" fontId="9" fillId="0" borderId="6" xfId="1" applyNumberFormat="1" applyFont="1" applyFill="1" applyBorder="1" applyAlignment="1">
      <alignment horizontal="right" vertical="center"/>
    </xf>
    <xf numFmtId="0" fontId="0" fillId="2" borderId="6" xfId="0" applyFill="1" applyBorder="1"/>
    <xf numFmtId="0" fontId="5" fillId="0" borderId="2" xfId="0" applyFont="1" applyFill="1" applyBorder="1" applyAlignment="1">
      <alignment horizontal="center"/>
    </xf>
    <xf numFmtId="3" fontId="9" fillId="0" borderId="6" xfId="1" applyNumberFormat="1" applyFont="1" applyFill="1" applyBorder="1" applyAlignment="1">
      <alignment horizontal="right" vertical="center"/>
    </xf>
    <xf numFmtId="165" fontId="9" fillId="0" borderId="6" xfId="1" applyNumberFormat="1" applyFont="1" applyFill="1" applyBorder="1"/>
    <xf numFmtId="0" fontId="2" fillId="0" borderId="6" xfId="0" applyFont="1" applyBorder="1"/>
    <xf numFmtId="0" fontId="3" fillId="0" borderId="6" xfId="0" applyFont="1" applyFill="1" applyBorder="1" applyAlignment="1">
      <alignment horizontal="right" vertical="center"/>
    </xf>
    <xf numFmtId="164" fontId="8" fillId="0" borderId="2" xfId="0" applyNumberFormat="1" applyFont="1" applyFill="1" applyBorder="1" applyAlignment="1">
      <alignment horizontal="right" vertical="center"/>
    </xf>
    <xf numFmtId="0" fontId="5" fillId="0" borderId="2" xfId="0" applyFont="1" applyFill="1" applyBorder="1" applyAlignment="1">
      <alignment horizontal="center"/>
    </xf>
    <xf numFmtId="3" fontId="9" fillId="0" borderId="6" xfId="1" applyNumberFormat="1" applyFont="1" applyFill="1" applyBorder="1" applyAlignment="1">
      <alignment horizontal="right" vertical="center"/>
    </xf>
    <xf numFmtId="164" fontId="23" fillId="0" borderId="15" xfId="0" applyNumberFormat="1" applyFont="1" applyFill="1" applyBorder="1" applyAlignment="1">
      <alignment horizontal="right" vertical="center" wrapText="1"/>
    </xf>
    <xf numFmtId="164" fontId="8" fillId="0" borderId="17" xfId="0" applyNumberFormat="1" applyFont="1" applyFill="1" applyBorder="1" applyAlignment="1">
      <alignment horizontal="right" vertical="center"/>
    </xf>
    <xf numFmtId="0" fontId="0" fillId="0" borderId="18" xfId="0" applyBorder="1"/>
    <xf numFmtId="3" fontId="9" fillId="0" borderId="15" xfId="1" applyNumberFormat="1" applyFont="1" applyFill="1" applyBorder="1" applyAlignment="1">
      <alignment horizontal="right" vertical="center"/>
    </xf>
    <xf numFmtId="3" fontId="9" fillId="0" borderId="38" xfId="1" applyNumberFormat="1" applyFont="1" applyFill="1" applyBorder="1" applyAlignment="1">
      <alignment horizontal="right" vertical="center"/>
    </xf>
    <xf numFmtId="3" fontId="9" fillId="0" borderId="17" xfId="1" applyNumberFormat="1" applyFont="1" applyFill="1" applyBorder="1" applyAlignment="1">
      <alignment horizontal="right" vertical="center"/>
    </xf>
    <xf numFmtId="3" fontId="9" fillId="0" borderId="18" xfId="1" applyNumberFormat="1" applyFont="1" applyFill="1" applyBorder="1" applyAlignment="1">
      <alignment horizontal="right" vertical="center"/>
    </xf>
    <xf numFmtId="169" fontId="9" fillId="0" borderId="15" xfId="2" applyNumberFormat="1" applyFont="1" applyFill="1" applyBorder="1" applyAlignment="1">
      <alignment horizontal="right"/>
    </xf>
    <xf numFmtId="5" fontId="9" fillId="0" borderId="15" xfId="2" applyNumberFormat="1" applyFont="1" applyFill="1" applyBorder="1" applyAlignment="1">
      <alignment horizontal="right"/>
    </xf>
    <xf numFmtId="5" fontId="9" fillId="0" borderId="39" xfId="2" applyNumberFormat="1" applyFont="1" applyFill="1" applyBorder="1" applyAlignment="1">
      <alignment horizontal="right"/>
    </xf>
    <xf numFmtId="0" fontId="0" fillId="0" borderId="17" xfId="0" applyFill="1" applyBorder="1" applyAlignment="1">
      <alignment horizontal="right"/>
    </xf>
    <xf numFmtId="0" fontId="3" fillId="0" borderId="33" xfId="0" applyFont="1" applyFill="1" applyBorder="1"/>
    <xf numFmtId="3" fontId="9" fillId="0" borderId="6" xfId="1" applyNumberFormat="1" applyFont="1" applyFill="1" applyBorder="1" applyAlignment="1">
      <alignment horizontal="right" vertical="center"/>
    </xf>
    <xf numFmtId="0" fontId="0" fillId="3" borderId="0" xfId="0" applyFill="1" applyBorder="1"/>
    <xf numFmtId="0" fontId="0" fillId="3" borderId="18" xfId="0" applyFill="1" applyBorder="1" applyAlignment="1">
      <alignment horizontal="right"/>
    </xf>
    <xf numFmtId="3" fontId="9" fillId="3" borderId="15" xfId="1" applyNumberFormat="1" applyFont="1" applyFill="1" applyBorder="1" applyAlignment="1">
      <alignment horizontal="right"/>
    </xf>
    <xf numFmtId="165" fontId="7" fillId="3" borderId="0" xfId="1" applyNumberFormat="1" applyFont="1" applyFill="1" applyBorder="1" applyAlignment="1">
      <alignment horizontal="center"/>
    </xf>
    <xf numFmtId="0" fontId="0" fillId="3" borderId="2" xfId="0" applyFill="1" applyBorder="1"/>
    <xf numFmtId="0" fontId="0" fillId="3" borderId="17" xfId="0" applyFill="1" applyBorder="1"/>
    <xf numFmtId="14" fontId="0" fillId="0" borderId="0" xfId="0" applyNumberFormat="1" applyBorder="1" applyAlignment="1">
      <alignment horizontal="left"/>
    </xf>
    <xf numFmtId="3" fontId="9" fillId="2" borderId="6" xfId="1" applyNumberFormat="1" applyFont="1" applyFill="1" applyBorder="1" applyAlignment="1">
      <alignment horizontal="right" vertical="center"/>
    </xf>
    <xf numFmtId="168" fontId="0" fillId="0" borderId="0" xfId="0" applyNumberFormat="1" applyBorder="1" applyAlignment="1">
      <alignment horizontal="right"/>
    </xf>
    <xf numFmtId="168" fontId="0" fillId="0" borderId="28" xfId="0" applyNumberFormat="1" applyBorder="1"/>
    <xf numFmtId="168" fontId="0" fillId="0" borderId="0" xfId="0" applyNumberFormat="1" applyFill="1" applyBorder="1"/>
    <xf numFmtId="168" fontId="0" fillId="0" borderId="0" xfId="0" applyNumberFormat="1" applyBorder="1"/>
    <xf numFmtId="168" fontId="4" fillId="0" borderId="0" xfId="0" applyNumberFormat="1" applyFont="1" applyFill="1" applyBorder="1"/>
    <xf numFmtId="0" fontId="38" fillId="2" borderId="14" xfId="0" applyFont="1" applyFill="1" applyBorder="1"/>
    <xf numFmtId="0" fontId="38" fillId="2" borderId="0" xfId="0" applyFont="1" applyFill="1" applyBorder="1"/>
    <xf numFmtId="0" fontId="38" fillId="2" borderId="15" xfId="0" applyFont="1" applyFill="1" applyBorder="1"/>
    <xf numFmtId="0" fontId="5" fillId="0" borderId="2" xfId="0" applyFont="1" applyFill="1" applyBorder="1" applyAlignment="1">
      <alignment horizontal="center"/>
    </xf>
    <xf numFmtId="3" fontId="9" fillId="0" borderId="6" xfId="1" applyNumberFormat="1" applyFont="1" applyFill="1" applyBorder="1" applyAlignment="1">
      <alignment horizontal="right" vertical="center"/>
    </xf>
    <xf numFmtId="0" fontId="38" fillId="0" borderId="14" xfId="0" applyFont="1" applyFill="1" applyBorder="1"/>
    <xf numFmtId="0" fontId="38" fillId="0" borderId="0" xfId="0" applyFont="1" applyFill="1" applyBorder="1"/>
    <xf numFmtId="0" fontId="38" fillId="0" borderId="15" xfId="0" applyFont="1" applyFill="1" applyBorder="1"/>
    <xf numFmtId="49" fontId="9" fillId="0" borderId="32" xfId="1" applyNumberFormat="1" applyFont="1" applyFill="1" applyBorder="1" applyAlignment="1">
      <alignment horizontal="right" vertical="center"/>
    </xf>
    <xf numFmtId="0" fontId="5" fillId="0" borderId="2" xfId="0" applyFont="1" applyFill="1" applyBorder="1" applyAlignment="1">
      <alignment horizontal="center"/>
    </xf>
    <xf numFmtId="3" fontId="0" fillId="0" borderId="0" xfId="0" applyNumberFormat="1" applyBorder="1"/>
    <xf numFmtId="0" fontId="5" fillId="0" borderId="35" xfId="0" applyFont="1" applyFill="1" applyBorder="1" applyAlignment="1">
      <alignment horizontal="left"/>
    </xf>
    <xf numFmtId="0" fontId="5" fillId="0" borderId="29" xfId="0" applyFont="1" applyFill="1" applyBorder="1" applyAlignment="1">
      <alignment horizontal="left"/>
    </xf>
    <xf numFmtId="0" fontId="0" fillId="0" borderId="0" xfId="0" applyBorder="1" applyAlignment="1"/>
    <xf numFmtId="3" fontId="9" fillId="0" borderId="15" xfId="1" applyNumberFormat="1" applyFont="1" applyFill="1" applyBorder="1" applyAlignment="1">
      <alignment horizontal="right"/>
    </xf>
    <xf numFmtId="0" fontId="5" fillId="0" borderId="36" xfId="0" applyFont="1" applyFill="1" applyBorder="1" applyAlignment="1">
      <alignment horizontal="left"/>
    </xf>
    <xf numFmtId="0" fontId="0" fillId="0" borderId="28" xfId="0" applyBorder="1" applyAlignment="1"/>
    <xf numFmtId="3" fontId="9" fillId="0" borderId="30" xfId="1" applyNumberFormat="1" applyFont="1" applyFill="1" applyBorder="1" applyAlignment="1">
      <alignment horizontal="right"/>
    </xf>
    <xf numFmtId="3" fontId="9" fillId="0" borderId="38" xfId="1" applyNumberFormat="1" applyFont="1" applyFill="1" applyBorder="1" applyAlignment="1">
      <alignment horizontal="right"/>
    </xf>
    <xf numFmtId="165" fontId="7" fillId="0" borderId="2" xfId="1" applyNumberFormat="1" applyFont="1" applyFill="1" applyBorder="1" applyAlignment="1">
      <alignment horizontal="center"/>
    </xf>
    <xf numFmtId="3" fontId="9" fillId="0" borderId="9" xfId="1" applyNumberFormat="1" applyFont="1" applyFill="1" applyBorder="1" applyAlignment="1">
      <alignment horizontal="right"/>
    </xf>
    <xf numFmtId="0" fontId="0" fillId="0" borderId="2" xfId="0" applyBorder="1" applyAlignment="1"/>
    <xf numFmtId="3" fontId="9" fillId="0" borderId="17" xfId="1" applyNumberFormat="1" applyFont="1" applyFill="1" applyBorder="1" applyAlignment="1">
      <alignment horizontal="right"/>
    </xf>
    <xf numFmtId="3" fontId="9" fillId="0" borderId="8" xfId="1" applyNumberFormat="1" applyFont="1" applyFill="1" applyBorder="1" applyAlignment="1">
      <alignment horizontal="right"/>
    </xf>
    <xf numFmtId="3" fontId="9" fillId="0" borderId="18" xfId="1" applyNumberFormat="1" applyFont="1" applyFill="1" applyBorder="1" applyAlignment="1">
      <alignment horizontal="right"/>
    </xf>
    <xf numFmtId="0" fontId="0" fillId="0" borderId="33" xfId="0" applyBorder="1" applyAlignment="1"/>
    <xf numFmtId="3" fontId="9" fillId="0" borderId="32" xfId="1" applyNumberFormat="1" applyFont="1" applyFill="1" applyBorder="1" applyAlignment="1">
      <alignment horizontal="right"/>
    </xf>
    <xf numFmtId="0" fontId="3" fillId="0" borderId="0" xfId="0" applyFont="1" applyFill="1" applyBorder="1" applyAlignment="1">
      <alignment vertical="center"/>
    </xf>
    <xf numFmtId="0" fontId="3" fillId="0" borderId="31" xfId="0" applyFont="1" applyFill="1" applyBorder="1" applyAlignment="1">
      <alignment vertical="center"/>
    </xf>
    <xf numFmtId="49" fontId="9" fillId="0" borderId="32" xfId="1" applyNumberFormat="1" applyFont="1" applyFill="1" applyBorder="1" applyAlignment="1">
      <alignment horizontal="right"/>
    </xf>
    <xf numFmtId="14" fontId="0" fillId="0" borderId="0" xfId="0" applyNumberFormat="1" applyBorder="1" applyAlignment="1">
      <alignment vertical="center"/>
    </xf>
    <xf numFmtId="0" fontId="3" fillId="0" borderId="33" xfId="0" applyFont="1" applyFill="1" applyBorder="1" applyAlignment="1">
      <alignment vertical="center"/>
    </xf>
    <xf numFmtId="14" fontId="3" fillId="0" borderId="28" xfId="0" applyNumberFormat="1" applyFont="1" applyFill="1" applyBorder="1" applyAlignment="1">
      <alignment horizontal="right"/>
    </xf>
    <xf numFmtId="0" fontId="3" fillId="0" borderId="28" xfId="0" applyFont="1" applyFill="1" applyBorder="1" applyAlignment="1">
      <alignment horizontal="right"/>
    </xf>
    <xf numFmtId="167" fontId="3" fillId="0" borderId="0" xfId="2" applyNumberFormat="1" applyFont="1" applyFill="1" applyBorder="1" applyAlignment="1">
      <alignment horizontal="right"/>
    </xf>
    <xf numFmtId="0" fontId="38" fillId="0" borderId="14" xfId="0" applyFont="1" applyFill="1" applyBorder="1" applyAlignment="1">
      <alignment vertical="center"/>
    </xf>
    <xf numFmtId="0" fontId="38" fillId="0" borderId="0" xfId="0" applyFont="1" applyFill="1" applyBorder="1" applyAlignment="1">
      <alignment vertical="center"/>
    </xf>
    <xf numFmtId="0" fontId="38" fillId="0" borderId="15" xfId="0" applyFont="1" applyFill="1" applyBorder="1" applyAlignment="1">
      <alignment vertical="center"/>
    </xf>
    <xf numFmtId="164" fontId="23" fillId="0" borderId="15" xfId="0" applyNumberFormat="1" applyFont="1" applyFill="1" applyBorder="1" applyAlignment="1">
      <alignment horizontal="right" wrapText="1"/>
    </xf>
    <xf numFmtId="0" fontId="0" fillId="0" borderId="9" xfId="0" applyBorder="1" applyAlignment="1"/>
    <xf numFmtId="0" fontId="0" fillId="0" borderId="8" xfId="0" applyBorder="1" applyAlignment="1"/>
    <xf numFmtId="0" fontId="0" fillId="3" borderId="0" xfId="0" applyFill="1" applyBorder="1" applyAlignment="1"/>
    <xf numFmtId="0" fontId="5" fillId="0" borderId="2" xfId="0" applyFont="1" applyFill="1" applyBorder="1" applyAlignment="1">
      <alignment horizontal="center"/>
    </xf>
    <xf numFmtId="3" fontId="9" fillId="0" borderId="6" xfId="1" applyNumberFormat="1" applyFont="1" applyFill="1" applyBorder="1" applyAlignment="1">
      <alignment horizontal="right" vertical="center"/>
    </xf>
    <xf numFmtId="0" fontId="5" fillId="0" borderId="2" xfId="0" applyFont="1" applyFill="1" applyBorder="1" applyAlignment="1">
      <alignment horizontal="center"/>
    </xf>
    <xf numFmtId="49" fontId="8" fillId="0" borderId="9" xfId="0" applyNumberFormat="1" applyFont="1" applyFill="1" applyBorder="1" applyAlignment="1">
      <alignment horizontal="right" vertical="center"/>
    </xf>
    <xf numFmtId="0" fontId="12" fillId="0" borderId="0" xfId="0" applyFont="1" applyBorder="1" applyAlignment="1">
      <alignment horizontal="right"/>
    </xf>
    <xf numFmtId="170" fontId="3" fillId="0" borderId="0" xfId="0" applyNumberFormat="1" applyFont="1" applyFill="1" applyBorder="1"/>
    <xf numFmtId="0" fontId="5" fillId="0" borderId="2" xfId="0" applyFont="1" applyFill="1" applyBorder="1" applyAlignment="1">
      <alignment horizontal="center"/>
    </xf>
    <xf numFmtId="0" fontId="12" fillId="0" borderId="0" xfId="0" applyFont="1" applyFill="1"/>
    <xf numFmtId="0" fontId="43" fillId="0" borderId="0" xfId="0" applyFont="1"/>
    <xf numFmtId="0" fontId="44" fillId="0" borderId="28" xfId="0" applyFont="1" applyBorder="1"/>
    <xf numFmtId="3" fontId="9" fillId="0" borderId="34" xfId="1" applyNumberFormat="1" applyFont="1" applyFill="1" applyBorder="1" applyAlignment="1">
      <alignment horizontal="right"/>
    </xf>
    <xf numFmtId="169" fontId="9" fillId="0" borderId="35" xfId="2" applyNumberFormat="1" applyFont="1" applyFill="1" applyBorder="1" applyAlignment="1">
      <alignment horizontal="right"/>
    </xf>
    <xf numFmtId="5" fontId="9" fillId="0" borderId="35" xfId="2" applyNumberFormat="1" applyFont="1" applyFill="1" applyBorder="1" applyAlignment="1">
      <alignment horizontal="right"/>
    </xf>
    <xf numFmtId="5" fontId="9" fillId="0" borderId="29" xfId="2" applyNumberFormat="1" applyFont="1" applyFill="1" applyBorder="1" applyAlignment="1">
      <alignment horizontal="right"/>
    </xf>
    <xf numFmtId="16" fontId="0" fillId="0" borderId="0" xfId="0" applyNumberFormat="1" applyBorder="1"/>
    <xf numFmtId="0" fontId="0" fillId="0" borderId="0" xfId="0" applyAlignment="1">
      <alignment horizontal="right"/>
    </xf>
    <xf numFmtId="167" fontId="0" fillId="0" borderId="0" xfId="2" applyNumberFormat="1" applyFont="1" applyFill="1"/>
    <xf numFmtId="0" fontId="5" fillId="0" borderId="2" xfId="0" applyFont="1" applyFill="1" applyBorder="1" applyAlignment="1">
      <alignment horizontal="center"/>
    </xf>
    <xf numFmtId="14" fontId="43" fillId="0" borderId="0" xfId="0" applyNumberFormat="1" applyFont="1" applyAlignment="1">
      <alignment horizontal="left"/>
    </xf>
    <xf numFmtId="16" fontId="0" fillId="0" borderId="0" xfId="0" applyNumberFormat="1" applyBorder="1" applyAlignment="1">
      <alignment horizontal="right"/>
    </xf>
    <xf numFmtId="168" fontId="0" fillId="2" borderId="0" xfId="0" applyNumberFormat="1" applyFill="1"/>
    <xf numFmtId="168" fontId="0" fillId="2" borderId="28" xfId="0" applyNumberFormat="1" applyFill="1" applyBorder="1"/>
    <xf numFmtId="169" fontId="9" fillId="2" borderId="15" xfId="2" applyNumberFormat="1" applyFont="1" applyFill="1" applyBorder="1" applyAlignment="1">
      <alignment horizontal="right"/>
    </xf>
    <xf numFmtId="5" fontId="9" fillId="2" borderId="15" xfId="2" applyNumberFormat="1" applyFont="1" applyFill="1" applyBorder="1" applyAlignment="1">
      <alignment horizontal="right"/>
    </xf>
    <xf numFmtId="5" fontId="9" fillId="2" borderId="39" xfId="2" applyNumberFormat="1" applyFont="1" applyFill="1" applyBorder="1" applyAlignment="1">
      <alignment horizontal="right"/>
    </xf>
    <xf numFmtId="168" fontId="0" fillId="0" borderId="0" xfId="0" applyNumberFormat="1" applyFill="1"/>
    <xf numFmtId="168" fontId="0" fillId="0" borderId="28" xfId="0" applyNumberFormat="1" applyFill="1" applyBorder="1"/>
    <xf numFmtId="0" fontId="25" fillId="0" borderId="14" xfId="0" applyFont="1" applyBorder="1" applyAlignment="1">
      <alignment horizontal="left" vertical="top" wrapText="1"/>
    </xf>
    <xf numFmtId="0" fontId="25" fillId="0" borderId="0" xfId="0" applyFont="1" applyBorder="1" applyAlignment="1">
      <alignment horizontal="left" vertical="top" wrapText="1"/>
    </xf>
    <xf numFmtId="0" fontId="5" fillId="0" borderId="2" xfId="0" applyFont="1" applyFill="1" applyBorder="1" applyAlignment="1">
      <alignment horizontal="center"/>
    </xf>
    <xf numFmtId="3" fontId="0" fillId="0" borderId="0" xfId="0" applyNumberFormat="1" applyFill="1" applyBorder="1"/>
    <xf numFmtId="0" fontId="25" fillId="0" borderId="0" xfId="0" applyFont="1" applyBorder="1" applyAlignment="1">
      <alignment horizontal="left" vertical="top" wrapText="1"/>
    </xf>
    <xf numFmtId="0" fontId="25" fillId="0" borderId="14" xfId="0" applyFont="1" applyBorder="1" applyAlignment="1">
      <alignment horizontal="left" vertical="top" wrapText="1"/>
    </xf>
    <xf numFmtId="3" fontId="9" fillId="0" borderId="41" xfId="1" applyNumberFormat="1" applyFont="1" applyFill="1" applyBorder="1" applyAlignment="1">
      <alignment horizontal="right"/>
    </xf>
    <xf numFmtId="3" fontId="9" fillId="0" borderId="35" xfId="1" applyNumberFormat="1" applyFont="1" applyFill="1" applyBorder="1" applyAlignment="1">
      <alignment horizontal="right"/>
    </xf>
    <xf numFmtId="3" fontId="9" fillId="0" borderId="36" xfId="1" applyNumberFormat="1" applyFont="1" applyFill="1" applyBorder="1" applyAlignment="1">
      <alignment horizontal="right"/>
    </xf>
    <xf numFmtId="0" fontId="45" fillId="0" borderId="0" xfId="0" applyFont="1"/>
    <xf numFmtId="3" fontId="0" fillId="0" borderId="0" xfId="0" applyNumberFormat="1" applyFont="1"/>
    <xf numFmtId="0" fontId="25" fillId="0" borderId="14" xfId="0" applyFont="1" applyBorder="1" applyAlignment="1">
      <alignment horizontal="left" vertical="top" wrapText="1"/>
    </xf>
    <xf numFmtId="0" fontId="25" fillId="0" borderId="0" xfId="0" applyFont="1" applyBorder="1" applyAlignment="1">
      <alignment horizontal="left" vertical="top" wrapText="1"/>
    </xf>
    <xf numFmtId="0" fontId="5" fillId="0" borderId="2" xfId="0" applyFont="1" applyFill="1" applyBorder="1" applyAlignment="1">
      <alignment horizontal="center"/>
    </xf>
    <xf numFmtId="0" fontId="5" fillId="0" borderId="2" xfId="0" applyFont="1" applyFill="1" applyBorder="1" applyAlignment="1">
      <alignment horizontal="center"/>
    </xf>
    <xf numFmtId="0" fontId="25" fillId="0" borderId="14" xfId="0" applyFont="1" applyBorder="1" applyAlignment="1">
      <alignment horizontal="left" vertical="top" wrapText="1"/>
    </xf>
    <xf numFmtId="0" fontId="25" fillId="0" borderId="0" xfId="0" applyFont="1" applyBorder="1" applyAlignment="1">
      <alignment horizontal="left" vertical="top" wrapText="1"/>
    </xf>
    <xf numFmtId="9" fontId="0" fillId="0" borderId="0" xfId="3" applyFont="1"/>
    <xf numFmtId="9" fontId="2" fillId="0" borderId="0" xfId="3" applyFont="1"/>
    <xf numFmtId="168" fontId="46" fillId="0" borderId="0" xfId="0" applyNumberFormat="1" applyFont="1" applyFill="1" applyAlignment="1">
      <alignment horizontal="right"/>
    </xf>
    <xf numFmtId="168" fontId="0" fillId="0" borderId="0" xfId="0" applyNumberFormat="1" applyFill="1" applyAlignment="1">
      <alignment horizontal="right"/>
    </xf>
    <xf numFmtId="14" fontId="0" fillId="0" borderId="0" xfId="0" applyNumberFormat="1" applyFill="1" applyAlignment="1">
      <alignment horizontal="left"/>
    </xf>
    <xf numFmtId="6" fontId="0" fillId="0" borderId="0" xfId="0" applyNumberFormat="1"/>
    <xf numFmtId="0" fontId="46" fillId="0" borderId="0" xfId="0" applyFont="1"/>
    <xf numFmtId="0" fontId="12" fillId="0" borderId="0" xfId="0" applyFont="1" applyAlignment="1">
      <alignment horizontal="center" wrapText="1"/>
    </xf>
    <xf numFmtId="14" fontId="12" fillId="0" borderId="0" xfId="0" applyNumberFormat="1" applyFont="1" applyFill="1" applyAlignment="1">
      <alignment horizontal="left"/>
    </xf>
    <xf numFmtId="171" fontId="0" fillId="0" borderId="0" xfId="3" applyNumberFormat="1" applyFont="1" applyFill="1" applyAlignment="1">
      <alignment horizontal="right"/>
    </xf>
    <xf numFmtId="0" fontId="25" fillId="0" borderId="14" xfId="0" applyFont="1" applyBorder="1" applyAlignment="1">
      <alignment horizontal="left" vertical="top" wrapText="1"/>
    </xf>
    <xf numFmtId="0" fontId="25" fillId="0" borderId="0" xfId="0" applyFont="1" applyBorder="1" applyAlignment="1">
      <alignment horizontal="left" vertical="top" wrapText="1"/>
    </xf>
    <xf numFmtId="0" fontId="5" fillId="0" borderId="2" xfId="0" applyFont="1" applyFill="1" applyBorder="1" applyAlignment="1">
      <alignment horizontal="center"/>
    </xf>
    <xf numFmtId="0" fontId="46" fillId="0" borderId="28" xfId="0" applyFont="1" applyBorder="1"/>
    <xf numFmtId="14" fontId="0" fillId="0" borderId="28" xfId="0" applyNumberFormat="1" applyBorder="1" applyAlignment="1">
      <alignment horizontal="left"/>
    </xf>
    <xf numFmtId="172" fontId="0" fillId="0" borderId="0" xfId="2" applyNumberFormat="1" applyFont="1"/>
    <xf numFmtId="172" fontId="0" fillId="0" borderId="28" xfId="2" applyNumberFormat="1" applyFont="1" applyBorder="1"/>
    <xf numFmtId="172" fontId="0" fillId="0" borderId="0" xfId="2" applyNumberFormat="1" applyFont="1" applyBorder="1"/>
    <xf numFmtId="9" fontId="46" fillId="0" borderId="0" xfId="3" applyFont="1" applyBorder="1"/>
    <xf numFmtId="0" fontId="48" fillId="0" borderId="0" xfId="0" applyFont="1"/>
    <xf numFmtId="0" fontId="5" fillId="0" borderId="21" xfId="0" applyFont="1" applyFill="1" applyBorder="1" applyAlignment="1">
      <alignment horizontal="center"/>
    </xf>
    <xf numFmtId="0" fontId="0" fillId="0" borderId="42" xfId="0" applyBorder="1"/>
    <xf numFmtId="0" fontId="0" fillId="0" borderId="43" xfId="0" applyBorder="1"/>
    <xf numFmtId="0" fontId="0" fillId="3" borderId="22" xfId="0" applyFill="1" applyBorder="1"/>
    <xf numFmtId="0" fontId="49" fillId="0" borderId="28" xfId="0" applyFont="1" applyBorder="1"/>
    <xf numFmtId="173" fontId="46" fillId="0" borderId="28" xfId="3" applyNumberFormat="1" applyFont="1" applyBorder="1" applyAlignment="1">
      <alignment horizontal="left"/>
    </xf>
    <xf numFmtId="0" fontId="25" fillId="0" borderId="14" xfId="0" applyFont="1" applyBorder="1" applyAlignment="1">
      <alignment horizontal="left" vertical="top" wrapText="1"/>
    </xf>
    <xf numFmtId="0" fontId="25" fillId="0" borderId="0" xfId="0" applyFont="1" applyBorder="1" applyAlignment="1">
      <alignment horizontal="left" vertical="top" wrapText="1"/>
    </xf>
    <xf numFmtId="0" fontId="5" fillId="0" borderId="21" xfId="0" applyFont="1" applyFill="1" applyBorder="1" applyAlignment="1">
      <alignment horizontal="center"/>
    </xf>
    <xf numFmtId="0" fontId="5" fillId="0" borderId="2" xfId="0" applyFont="1" applyFill="1" applyBorder="1" applyAlignment="1">
      <alignment horizontal="center"/>
    </xf>
    <xf numFmtId="0" fontId="0" fillId="0" borderId="0" xfId="0" applyFont="1" applyBorder="1" applyAlignment="1">
      <alignment horizontal="left"/>
    </xf>
    <xf numFmtId="14" fontId="0" fillId="0" borderId="28" xfId="0" applyNumberFormat="1" applyFont="1" applyBorder="1" applyAlignment="1">
      <alignment horizontal="left"/>
    </xf>
    <xf numFmtId="10" fontId="0" fillId="0" borderId="0" xfId="3" applyNumberFormat="1" applyFont="1"/>
    <xf numFmtId="0" fontId="52" fillId="0" borderId="0" xfId="0" applyFont="1" applyFill="1"/>
    <xf numFmtId="174" fontId="0" fillId="0" borderId="0" xfId="0" applyNumberFormat="1"/>
    <xf numFmtId="0" fontId="3" fillId="0" borderId="21" xfId="0" applyFont="1" applyBorder="1"/>
    <xf numFmtId="0" fontId="3" fillId="0" borderId="26" xfId="0" applyFont="1" applyFill="1" applyBorder="1" applyAlignment="1">
      <alignment horizontal="left" vertical="center"/>
    </xf>
    <xf numFmtId="0" fontId="3" fillId="0" borderId="44" xfId="0" applyFont="1" applyFill="1" applyBorder="1" applyAlignment="1">
      <alignment horizontal="left" vertical="center"/>
    </xf>
    <xf numFmtId="3" fontId="2" fillId="0" borderId="0" xfId="0" applyNumberFormat="1" applyFont="1" applyBorder="1"/>
    <xf numFmtId="3" fontId="53" fillId="0" borderId="0" xfId="1" applyNumberFormat="1" applyFont="1" applyFill="1" applyBorder="1" applyAlignment="1">
      <alignment horizontal="right"/>
    </xf>
    <xf numFmtId="3" fontId="2" fillId="0" borderId="21" xfId="0" applyNumberFormat="1" applyFont="1" applyBorder="1"/>
    <xf numFmtId="3" fontId="53" fillId="0" borderId="21" xfId="1"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21" xfId="1" applyNumberFormat="1" applyFont="1" applyFill="1" applyBorder="1" applyAlignment="1">
      <alignment horizontal="right"/>
    </xf>
    <xf numFmtId="0" fontId="2" fillId="0" borderId="35" xfId="0" applyFont="1" applyFill="1" applyBorder="1" applyAlignment="1">
      <alignment horizontal="left"/>
    </xf>
    <xf numFmtId="3" fontId="53" fillId="0" borderId="6" xfId="1" applyNumberFormat="1" applyFont="1" applyFill="1" applyBorder="1" applyAlignment="1">
      <alignment horizontal="right"/>
    </xf>
    <xf numFmtId="0" fontId="2" fillId="0" borderId="42" xfId="0" applyFont="1" applyFill="1" applyBorder="1" applyAlignment="1">
      <alignment horizontal="left"/>
    </xf>
    <xf numFmtId="3" fontId="53" fillId="0" borderId="43" xfId="1" applyNumberFormat="1" applyFont="1" applyFill="1" applyBorder="1" applyAlignment="1">
      <alignment horizontal="right"/>
    </xf>
    <xf numFmtId="0" fontId="2" fillId="0" borderId="43" xfId="0" applyFont="1" applyBorder="1"/>
    <xf numFmtId="0" fontId="2" fillId="0" borderId="30" xfId="0" applyFont="1" applyBorder="1"/>
    <xf numFmtId="0" fontId="3" fillId="0" borderId="6" xfId="0" applyFont="1" applyFill="1" applyBorder="1" applyAlignment="1">
      <alignment horizontal="left"/>
    </xf>
    <xf numFmtId="0" fontId="3" fillId="0" borderId="43" xfId="0" applyFont="1" applyFill="1" applyBorder="1" applyAlignment="1">
      <alignment horizontal="left"/>
    </xf>
    <xf numFmtId="168" fontId="3" fillId="0" borderId="26" xfId="0" applyNumberFormat="1" applyFont="1" applyBorder="1"/>
    <xf numFmtId="5" fontId="9" fillId="0" borderId="0" xfId="2" applyNumberFormat="1" applyFont="1" applyFill="1" applyBorder="1" applyAlignment="1">
      <alignment horizontal="right"/>
    </xf>
    <xf numFmtId="174" fontId="3" fillId="0" borderId="26" xfId="0" applyNumberFormat="1" applyFont="1" applyBorder="1"/>
    <xf numFmtId="0" fontId="3" fillId="0" borderId="44" xfId="0" applyFont="1" applyBorder="1"/>
    <xf numFmtId="5" fontId="9" fillId="0" borderId="21" xfId="2" applyNumberFormat="1" applyFont="1" applyFill="1" applyBorder="1" applyAlignment="1">
      <alignment horizontal="right"/>
    </xf>
    <xf numFmtId="3" fontId="9" fillId="0" borderId="26" xfId="1" applyNumberFormat="1" applyFont="1" applyFill="1" applyBorder="1" applyAlignment="1">
      <alignment horizontal="right"/>
    </xf>
    <xf numFmtId="3" fontId="3" fillId="0" borderId="0" xfId="0" applyNumberFormat="1" applyFont="1" applyFill="1" applyBorder="1"/>
    <xf numFmtId="3" fontId="9" fillId="0" borderId="44" xfId="1" applyNumberFormat="1" applyFont="1" applyFill="1" applyBorder="1" applyAlignment="1">
      <alignment horizontal="right"/>
    </xf>
    <xf numFmtId="3" fontId="3" fillId="0" borderId="21" xfId="0" applyNumberFormat="1" applyFont="1" applyFill="1" applyBorder="1"/>
    <xf numFmtId="0" fontId="51" fillId="0" borderId="45" xfId="0" applyFont="1" applyBorder="1" applyAlignment="1">
      <alignment vertical="center"/>
    </xf>
    <xf numFmtId="0" fontId="3" fillId="0" borderId="46" xfId="0" applyFont="1" applyFill="1" applyBorder="1" applyAlignment="1">
      <alignment horizontal="left" vertical="center"/>
    </xf>
    <xf numFmtId="3" fontId="9" fillId="0" borderId="46" xfId="1" applyNumberFormat="1" applyFont="1" applyFill="1" applyBorder="1" applyAlignment="1">
      <alignment horizontal="right"/>
    </xf>
    <xf numFmtId="3" fontId="9" fillId="0" borderId="45" xfId="1" applyNumberFormat="1" applyFont="1" applyFill="1" applyBorder="1" applyAlignment="1">
      <alignment horizontal="right"/>
    </xf>
    <xf numFmtId="3" fontId="3" fillId="0" borderId="45" xfId="0" applyNumberFormat="1" applyFont="1" applyFill="1" applyBorder="1"/>
    <xf numFmtId="0" fontId="51" fillId="0" borderId="47" xfId="0" applyFont="1" applyBorder="1" applyAlignment="1">
      <alignment vertical="center"/>
    </xf>
    <xf numFmtId="0" fontId="3" fillId="0" borderId="47" xfId="0" applyFont="1" applyFill="1" applyBorder="1" applyAlignment="1">
      <alignment horizontal="left"/>
    </xf>
    <xf numFmtId="168" fontId="3" fillId="0" borderId="45" xfId="0" applyNumberFormat="1" applyFont="1" applyBorder="1"/>
    <xf numFmtId="0" fontId="2" fillId="0" borderId="48" xfId="0" applyFont="1" applyFill="1" applyBorder="1" applyAlignment="1">
      <alignment horizontal="left"/>
    </xf>
    <xf numFmtId="3" fontId="53" fillId="0" borderId="47" xfId="1" applyNumberFormat="1" applyFont="1" applyFill="1" applyBorder="1" applyAlignment="1">
      <alignment horizontal="right"/>
    </xf>
    <xf numFmtId="3" fontId="2" fillId="0" borderId="45" xfId="0" applyNumberFormat="1" applyFont="1" applyBorder="1"/>
    <xf numFmtId="3" fontId="53" fillId="0" borderId="45" xfId="1" applyNumberFormat="1" applyFont="1" applyFill="1" applyBorder="1" applyAlignment="1">
      <alignment horizontal="right"/>
    </xf>
    <xf numFmtId="0" fontId="14" fillId="0" borderId="47" xfId="0" applyFont="1" applyBorder="1" applyAlignment="1">
      <alignment vertical="center"/>
    </xf>
    <xf numFmtId="0" fontId="0" fillId="4" borderId="0" xfId="0" applyFill="1"/>
    <xf numFmtId="0" fontId="2" fillId="0" borderId="45" xfId="0" quotePrefix="1" applyFont="1" applyBorder="1" applyAlignment="1">
      <alignment horizontal="center" wrapText="1"/>
    </xf>
    <xf numFmtId="5" fontId="9" fillId="0" borderId="45" xfId="2" applyNumberFormat="1" applyFont="1" applyFill="1" applyBorder="1" applyAlignment="1">
      <alignment horizontal="right"/>
    </xf>
    <xf numFmtId="0" fontId="2" fillId="0" borderId="46" xfId="0" quotePrefix="1" applyFont="1" applyBorder="1" applyAlignment="1">
      <alignment horizontal="center" wrapText="1"/>
    </xf>
    <xf numFmtId="38" fontId="53" fillId="0" borderId="45" xfId="1" applyNumberFormat="1" applyFont="1" applyFill="1" applyBorder="1" applyAlignment="1">
      <alignment horizontal="right"/>
    </xf>
    <xf numFmtId="3" fontId="2" fillId="0" borderId="28" xfId="0" applyNumberFormat="1" applyFont="1" applyBorder="1" applyAlignment="1">
      <alignment horizontal="right"/>
    </xf>
    <xf numFmtId="38" fontId="2" fillId="0" borderId="45" xfId="0" applyNumberFormat="1" applyFont="1" applyBorder="1" applyAlignment="1">
      <alignment horizontal="right"/>
    </xf>
    <xf numFmtId="175" fontId="0" fillId="0" borderId="0" xfId="0" applyNumberFormat="1"/>
    <xf numFmtId="1" fontId="0" fillId="0" borderId="0" xfId="0" applyNumberFormat="1"/>
    <xf numFmtId="0" fontId="50" fillId="0" borderId="21" xfId="0" applyFont="1" applyBorder="1" applyAlignment="1">
      <alignment horizont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5" fillId="0" borderId="16" xfId="0" applyFont="1" applyFill="1" applyBorder="1" applyAlignment="1">
      <alignment horizontal="center"/>
    </xf>
    <xf numFmtId="0" fontId="5" fillId="0" borderId="2" xfId="0" applyFont="1" applyFill="1" applyBorder="1" applyAlignment="1">
      <alignment horizontal="center"/>
    </xf>
    <xf numFmtId="0" fontId="24" fillId="0" borderId="14" xfId="0" applyFont="1" applyBorder="1" applyAlignment="1">
      <alignment horizontal="left"/>
    </xf>
    <xf numFmtId="0" fontId="24" fillId="0" borderId="0" xfId="0" applyFont="1" applyBorder="1" applyAlignment="1">
      <alignment horizontal="left"/>
    </xf>
    <xf numFmtId="0" fontId="25" fillId="0" borderId="14" xfId="0" applyFont="1" applyBorder="1" applyAlignment="1">
      <alignment horizontal="left" vertical="top" wrapText="1"/>
    </xf>
    <xf numFmtId="0" fontId="25" fillId="0" borderId="0" xfId="0" applyFont="1" applyBorder="1" applyAlignment="1">
      <alignment horizontal="left" vertical="top" wrapText="1"/>
    </xf>
    <xf numFmtId="0" fontId="37" fillId="0" borderId="14" xfId="0" applyFont="1" applyBorder="1" applyAlignment="1">
      <alignment horizontal="left" vertical="center" wrapText="1"/>
    </xf>
    <xf numFmtId="0" fontId="37" fillId="0" borderId="0" xfId="0" applyFont="1" applyBorder="1" applyAlignment="1">
      <alignment horizontal="left" vertical="center" wrapText="1"/>
    </xf>
    <xf numFmtId="0" fontId="37" fillId="0" borderId="15" xfId="0" applyFont="1" applyBorder="1" applyAlignment="1">
      <alignment horizontal="left" vertical="center" wrapText="1"/>
    </xf>
    <xf numFmtId="0" fontId="39" fillId="0" borderId="14"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8" fillId="0" borderId="14" xfId="0" applyFont="1" applyBorder="1" applyAlignment="1">
      <alignment horizontal="left" vertical="center" wrapText="1"/>
    </xf>
    <xf numFmtId="0" fontId="38" fillId="0" borderId="0" xfId="0" applyFont="1" applyBorder="1" applyAlignment="1">
      <alignment horizontal="left" vertical="center" wrapText="1"/>
    </xf>
    <xf numFmtId="0" fontId="38" fillId="0" borderId="15" xfId="0" applyFont="1" applyBorder="1" applyAlignment="1">
      <alignment horizontal="left" vertical="center" wrapText="1"/>
    </xf>
    <xf numFmtId="0" fontId="38" fillId="0" borderId="20" xfId="0" applyFont="1" applyFill="1" applyBorder="1" applyAlignment="1">
      <alignment horizontal="left" vertical="center"/>
    </xf>
    <xf numFmtId="0" fontId="38" fillId="0" borderId="21" xfId="0" applyFont="1" applyFill="1" applyBorder="1" applyAlignment="1">
      <alignment horizontal="left" vertical="center"/>
    </xf>
    <xf numFmtId="0" fontId="38" fillId="0" borderId="22" xfId="0" applyFont="1" applyFill="1" applyBorder="1" applyAlignment="1">
      <alignment horizontal="left" vertic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19" xfId="0" applyFont="1" applyBorder="1" applyAlignment="1">
      <alignment horizontal="left" vertical="center" wrapText="1"/>
    </xf>
    <xf numFmtId="0" fontId="37" fillId="0" borderId="7" xfId="0" applyFont="1" applyBorder="1" applyAlignment="1">
      <alignment horizontal="left" vertical="center" wrapText="1"/>
    </xf>
    <xf numFmtId="0" fontId="37" fillId="0" borderId="18" xfId="0" applyFont="1" applyBorder="1" applyAlignment="1">
      <alignment horizontal="left" vertical="center" wrapText="1"/>
    </xf>
    <xf numFmtId="0" fontId="38" fillId="0" borderId="14" xfId="0" applyFont="1" applyBorder="1" applyAlignment="1">
      <alignment horizontal="left" wrapText="1"/>
    </xf>
    <xf numFmtId="0" fontId="38" fillId="0" borderId="0" xfId="0" applyFont="1" applyBorder="1" applyAlignment="1">
      <alignment horizontal="left" wrapText="1"/>
    </xf>
    <xf numFmtId="0" fontId="38" fillId="0" borderId="15" xfId="0" applyFont="1" applyBorder="1" applyAlignment="1">
      <alignment horizontal="left" wrapText="1"/>
    </xf>
    <xf numFmtId="0" fontId="38" fillId="0" borderId="20" xfId="0" applyFont="1" applyFill="1" applyBorder="1" applyAlignment="1">
      <alignment horizontal="left"/>
    </xf>
    <xf numFmtId="0" fontId="38" fillId="0" borderId="21" xfId="0" applyFont="1" applyFill="1" applyBorder="1" applyAlignment="1">
      <alignment horizontal="left"/>
    </xf>
    <xf numFmtId="0" fontId="38" fillId="0" borderId="22" xfId="0" applyFont="1" applyFill="1" applyBorder="1" applyAlignment="1">
      <alignment horizontal="left"/>
    </xf>
    <xf numFmtId="0" fontId="38" fillId="0" borderId="14"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2" borderId="20" xfId="0" applyFont="1" applyFill="1" applyBorder="1" applyAlignment="1">
      <alignment horizontal="left"/>
    </xf>
    <xf numFmtId="0" fontId="38" fillId="2" borderId="21" xfId="0" applyFont="1" applyFill="1" applyBorder="1" applyAlignment="1">
      <alignment horizontal="left"/>
    </xf>
    <xf numFmtId="0" fontId="38" fillId="2" borderId="22" xfId="0" applyFont="1" applyFill="1" applyBorder="1" applyAlignment="1">
      <alignment horizontal="left"/>
    </xf>
    <xf numFmtId="0" fontId="34" fillId="0" borderId="40" xfId="0" applyFont="1" applyBorder="1" applyAlignment="1">
      <alignment horizontal="left" vertical="center" wrapText="1"/>
    </xf>
    <xf numFmtId="0" fontId="34" fillId="0" borderId="28" xfId="0" applyFont="1" applyBorder="1" applyAlignment="1">
      <alignment horizontal="left" vertical="center" wrapText="1"/>
    </xf>
    <xf numFmtId="0" fontId="34" fillId="0" borderId="38" xfId="0" applyFont="1" applyBorder="1" applyAlignment="1">
      <alignment horizontal="left" vertical="center" wrapText="1"/>
    </xf>
    <xf numFmtId="0" fontId="29" fillId="0" borderId="14" xfId="0" applyFont="1" applyBorder="1" applyAlignment="1">
      <alignment horizontal="left" vertical="center" wrapText="1"/>
    </xf>
    <xf numFmtId="0" fontId="29" fillId="0" borderId="0" xfId="0" applyFont="1" applyBorder="1" applyAlignment="1">
      <alignment horizontal="left" vertical="center" wrapText="1"/>
    </xf>
    <xf numFmtId="0" fontId="29" fillId="0" borderId="15" xfId="0" applyFont="1" applyBorder="1" applyAlignment="1">
      <alignment horizontal="left" vertical="center" wrapText="1"/>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8" fillId="0" borderId="14" xfId="0" applyFont="1" applyBorder="1" applyAlignment="1">
      <alignment horizontal="left" vertical="center" wrapText="1"/>
    </xf>
    <xf numFmtId="0" fontId="28" fillId="0" borderId="0" xfId="0" applyFont="1" applyBorder="1" applyAlignment="1">
      <alignment horizontal="left"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5" fontId="9" fillId="0" borderId="6" xfId="2" applyNumberFormat="1" applyFont="1" applyFill="1" applyBorder="1" applyAlignment="1">
      <alignment horizontal="right" vertical="center"/>
    </xf>
    <xf numFmtId="3" fontId="9" fillId="0" borderId="6" xfId="1" applyNumberFormat="1" applyFont="1" applyFill="1" applyBorder="1" applyAlignment="1">
      <alignment horizontal="right" vertical="center"/>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164" fontId="8" fillId="0" borderId="14" xfId="0" applyNumberFormat="1" applyFont="1" applyFill="1" applyBorder="1" applyAlignment="1">
      <alignment horizontal="center"/>
    </xf>
    <xf numFmtId="164" fontId="8" fillId="0" borderId="3" xfId="0" applyNumberFormat="1" applyFont="1" applyFill="1" applyBorder="1" applyAlignment="1">
      <alignment horizontal="center"/>
    </xf>
    <xf numFmtId="0" fontId="8" fillId="0" borderId="14" xfId="0" applyFont="1" applyFill="1" applyBorder="1" applyAlignment="1">
      <alignment horizontal="center"/>
    </xf>
    <xf numFmtId="0" fontId="8" fillId="0" borderId="3" xfId="0" applyFont="1" applyFill="1" applyBorder="1" applyAlignment="1">
      <alignment horizontal="center"/>
    </xf>
    <xf numFmtId="0" fontId="8" fillId="0" borderId="19" xfId="0" applyFont="1" applyFill="1" applyBorder="1" applyAlignment="1">
      <alignment horizontal="center" vertical="center"/>
    </xf>
    <xf numFmtId="0" fontId="8" fillId="0" borderId="8" xfId="0" applyFont="1" applyFill="1" applyBorder="1" applyAlignment="1">
      <alignment horizontal="center" vertical="center"/>
    </xf>
    <xf numFmtId="166" fontId="5" fillId="0" borderId="10"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6" fontId="5" fillId="0" borderId="8" xfId="0" applyNumberFormat="1" applyFont="1" applyFill="1" applyBorder="1" applyAlignment="1">
      <alignment horizontal="center" vertical="center"/>
    </xf>
    <xf numFmtId="0" fontId="2" fillId="0" borderId="10" xfId="0" applyFont="1" applyFill="1" applyBorder="1" applyAlignment="1">
      <alignment horizontal="left" wrapText="1"/>
    </xf>
    <xf numFmtId="0" fontId="2" fillId="0" borderId="7" xfId="0" applyFont="1" applyFill="1" applyBorder="1" applyAlignment="1">
      <alignment horizontal="left" wrapText="1"/>
    </xf>
    <xf numFmtId="0" fontId="2" fillId="0" borderId="18" xfId="0" applyFont="1" applyFill="1" applyBorder="1" applyAlignment="1">
      <alignment horizontal="left" wrapText="1"/>
    </xf>
    <xf numFmtId="0" fontId="5" fillId="0" borderId="9" xfId="0" applyFont="1" applyFill="1" applyBorder="1" applyAlignment="1">
      <alignment horizontal="center"/>
    </xf>
    <xf numFmtId="0" fontId="5" fillId="0" borderId="17"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8">
    <dxf>
      <font>
        <strike val="0"/>
        <outline val="0"/>
        <shadow val="0"/>
        <u val="none"/>
        <vertAlign val="baseline"/>
        <sz val="9"/>
        <color theme="1"/>
        <name val="Calibri"/>
        <scheme val="minor"/>
      </font>
    </dxf>
    <dxf>
      <font>
        <strike val="0"/>
        <outline val="0"/>
        <shadow val="0"/>
        <u val="none"/>
        <vertAlign val="baseline"/>
        <sz val="10"/>
        <color theme="1"/>
        <name val="Calibri"/>
        <scheme val="minor"/>
      </font>
      <numFmt numFmtId="9" formatCode="&quot;$&quot;#,##0_);\(&quot;$&quot;#,##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 formatCode="#,##0"/>
    </dxf>
    <dxf>
      <font>
        <strike val="0"/>
        <outline val="0"/>
        <shadow val="0"/>
        <u val="none"/>
        <vertAlign val="baseline"/>
        <sz val="9"/>
        <color theme="1"/>
        <name val="Calibri"/>
        <scheme val="minor"/>
      </font>
      <numFmt numFmtId="19" formatCode="m/d/yyyy"/>
    </dxf>
    <dxf>
      <font>
        <strike val="0"/>
        <outline val="0"/>
        <shadow val="0"/>
        <u val="none"/>
        <vertAlign val="baseline"/>
        <sz val="9"/>
        <color theme="1"/>
        <name val="Calibri"/>
        <scheme val="minor"/>
      </font>
      <numFmt numFmtId="0" formatCode="General"/>
    </dxf>
    <dxf>
      <border outline="0">
        <top style="thin">
          <color theme="1"/>
        </top>
      </border>
    </dxf>
    <dxf>
      <font>
        <strike val="0"/>
        <outline val="0"/>
        <shadow val="0"/>
        <u val="none"/>
        <vertAlign val="baseline"/>
        <sz val="9"/>
        <color theme="1"/>
        <name val="Calibri"/>
        <scheme val="minor"/>
      </font>
    </dxf>
    <dxf>
      <border outline="0">
        <bottom style="thin">
          <color theme="1"/>
        </bottom>
      </border>
    </dxf>
    <dxf>
      <font>
        <strike val="0"/>
        <outline val="0"/>
        <shadow val="0"/>
        <u val="none"/>
        <vertAlign val="baseline"/>
        <sz val="9"/>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9" formatCode="&quot;$&quot;#,##0_);\(&quot;$&quot;#,##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19" formatCode="m/d/yyyy"/>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68900"/>
      <color rgb="FFFF9900"/>
      <color rgb="FF996600"/>
      <color rgb="FF9900CC"/>
      <color rgb="FF0000CC"/>
      <color rgb="FF808000"/>
      <color rgb="FFCF7F00"/>
      <color rgb="FF0058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t>Total Weekly Unemployment Insurance Claim</a:t>
            </a:r>
            <a:r>
              <a:rPr lang="en-US" sz="1000" b="1" baseline="0"/>
              <a:t> Applications</a:t>
            </a:r>
            <a:r>
              <a:rPr lang="en-US" sz="1000" b="1"/>
              <a:t> Submitted Online</a:t>
            </a:r>
          </a:p>
        </c:rich>
      </c:tx>
      <c:layout>
        <c:manualLayout>
          <c:xMode val="edge"/>
          <c:yMode val="edge"/>
          <c:x val="0.11538692038495188"/>
          <c:y val="4.761904761904761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7975612423447068"/>
          <c:y val="0.23015873015873015"/>
          <c:w val="0.776593394575678"/>
          <c:h val="0.59445131858517675"/>
        </c:manualLayout>
      </c:layout>
      <c:barChart>
        <c:barDir val="col"/>
        <c:grouping val="clustered"/>
        <c:varyColors val="0"/>
        <c:ser>
          <c:idx val="0"/>
          <c:order val="0"/>
          <c:spPr>
            <a:solidFill>
              <a:schemeClr val="tx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'applications submitted'!$V$2:$AA$2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'applications submitted'!$V$7:$AA$7</c:f>
              <c:numCache>
                <c:formatCode>#,##0_);[Red]\(#,##0\)</c:formatCode>
                <c:ptCount val="6"/>
                <c:pt idx="0">
                  <c:v>99829</c:v>
                </c:pt>
                <c:pt idx="1">
                  <c:v>59044</c:v>
                </c:pt>
                <c:pt idx="2">
                  <c:v>91254</c:v>
                </c:pt>
                <c:pt idx="3">
                  <c:v>116854</c:v>
                </c:pt>
                <c:pt idx="4">
                  <c:v>76609</c:v>
                </c:pt>
                <c:pt idx="5">
                  <c:v>60623</c:v>
                </c:pt>
              </c:numCache>
            </c:numRef>
          </c:val>
        </c:ser>
        <c:dLbls>
          <c:showLegendKey val="0"/>
          <c:showVal val="0"/>
          <c:showCatName val="0"/>
          <c:showSerName val="0"/>
          <c:showPercent val="0"/>
          <c:showBubbleSize val="0"/>
        </c:dLbls>
        <c:gapWidth val="35"/>
        <c:overlap val="-27"/>
        <c:axId val="-1121240160"/>
        <c:axId val="-935874608"/>
      </c:barChart>
      <c:catAx>
        <c:axId val="-1121240160"/>
        <c:scaling>
          <c:orientation val="minMax"/>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74608"/>
        <c:crosses val="autoZero"/>
        <c:auto val="1"/>
        <c:lblAlgn val="ctr"/>
        <c:lblOffset val="100"/>
        <c:noMultiLvlLbl val="0"/>
      </c:catAx>
      <c:valAx>
        <c:axId val="-935874608"/>
        <c:scaling>
          <c:orientation val="minMax"/>
          <c:max val="200000"/>
        </c:scaling>
        <c:delete val="0"/>
        <c:axPos val="l"/>
        <c:majorGridlines>
          <c:spPr>
            <a:ln w="3175"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Total Number of Applications Submitted</a:t>
                </a:r>
              </a:p>
            </c:rich>
          </c:tx>
          <c:layout>
            <c:manualLayout>
              <c:xMode val="edge"/>
              <c:yMode val="edge"/>
              <c:x val="2.0792525751180846E-2"/>
              <c:y val="0.201163917010373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21240160"/>
        <c:crosses val="autoZero"/>
        <c:crossBetween val="between"/>
        <c:majorUnit val="5000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latin typeface="Arial" panose="020B0604020202020204" pitchFamily="34" charset="0"/>
                <a:cs typeface="Arial" panose="020B0604020202020204" pitchFamily="34" charset="0"/>
              </a:rPr>
              <a:t>Weekly Unemployment Insurance Claim Applications Submitted Online By Claim Type</a:t>
            </a:r>
          </a:p>
        </c:rich>
      </c:tx>
      <c:layout>
        <c:manualLayout>
          <c:xMode val="edge"/>
          <c:yMode val="edge"/>
          <c:x val="0.12883838383838386"/>
          <c:y val="2.3809523809523808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060586176727908"/>
          <c:y val="0.22711805555555553"/>
          <c:w val="0.81883858267716536"/>
          <c:h val="0.59769435070616173"/>
        </c:manualLayout>
      </c:layout>
      <c:barChart>
        <c:barDir val="col"/>
        <c:grouping val="clustered"/>
        <c:varyColors val="0"/>
        <c:ser>
          <c:idx val="1"/>
          <c:order val="0"/>
          <c:tx>
            <c:strRef>
              <c:f>'applications submitted'!$A$4</c:f>
              <c:strCache>
                <c:ptCount val="1"/>
                <c:pt idx="0">
                  <c:v>PUA</c:v>
                </c:pt>
              </c:strCache>
            </c:strRef>
          </c:tx>
          <c:spPr>
            <a:solidFill>
              <a:srgbClr val="C00000"/>
            </a:solidFill>
            <a:ln>
              <a:noFill/>
            </a:ln>
            <a:effectLst/>
          </c:spPr>
          <c:invertIfNegative val="0"/>
          <c:dLbls>
            <c:dLbl>
              <c:idx val="0"/>
              <c:layout>
                <c:manualLayout>
                  <c:x val="0"/>
                  <c:y val="0.13935101862267202"/>
                </c:manualLayout>
              </c:layout>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3784526934133218"/>
                </c:manualLayout>
              </c:layout>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2"/>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dLbl>
              <c:idx val="3"/>
              <c:layout>
                <c:manualLayout>
                  <c:x val="-8.4822007850784516E-17"/>
                  <c:y val="0.13825740532433431"/>
                </c:manualLayout>
              </c:layout>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'applications submitted'!$V$2:$AA$2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'applications submitted'!$V$4:$AA$4</c:f>
              <c:numCache>
                <c:formatCode>#,##0</c:formatCode>
                <c:ptCount val="6"/>
                <c:pt idx="0">
                  <c:v>21323</c:v>
                </c:pt>
                <c:pt idx="1">
                  <c:v>21735</c:v>
                </c:pt>
                <c:pt idx="2">
                  <c:v>25117</c:v>
                </c:pt>
                <c:pt idx="3">
                  <c:v>21140</c:v>
                </c:pt>
                <c:pt idx="4">
                  <c:v>11385</c:v>
                </c:pt>
                <c:pt idx="5">
                  <c:v>9975</c:v>
                </c:pt>
              </c:numCache>
            </c:numRef>
          </c:val>
        </c:ser>
        <c:ser>
          <c:idx val="0"/>
          <c:order val="1"/>
          <c:tx>
            <c:strRef>
              <c:f>'applications submitted'!$A$3</c:f>
              <c:strCache>
                <c:ptCount val="1"/>
                <c:pt idx="0">
                  <c:v>Reg. UI</c:v>
                </c:pt>
              </c:strCache>
            </c:strRef>
          </c:tx>
          <c:spPr>
            <a:solidFill>
              <a:srgbClr val="99CCFF"/>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'applications submitted'!$V$2:$AA$2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'applications submitted'!$V$3:$AA$3</c:f>
              <c:numCache>
                <c:formatCode>#,##0</c:formatCode>
                <c:ptCount val="6"/>
                <c:pt idx="0">
                  <c:v>49133</c:v>
                </c:pt>
                <c:pt idx="1">
                  <c:v>32041</c:v>
                </c:pt>
                <c:pt idx="2">
                  <c:v>25460</c:v>
                </c:pt>
                <c:pt idx="3">
                  <c:v>30637</c:v>
                </c:pt>
                <c:pt idx="4">
                  <c:v>26319</c:v>
                </c:pt>
                <c:pt idx="5">
                  <c:v>22233</c:v>
                </c:pt>
              </c:numCache>
            </c:numRef>
          </c:val>
        </c:ser>
        <c:ser>
          <c:idx val="2"/>
          <c:order val="2"/>
          <c:tx>
            <c:strRef>
              <c:f>'applications submitted'!$A$5</c:f>
              <c:strCache>
                <c:ptCount val="1"/>
                <c:pt idx="0">
                  <c:v>PEUC</c:v>
                </c:pt>
              </c:strCache>
            </c:strRef>
          </c:tx>
          <c:spPr>
            <a:solidFill>
              <a:schemeClr val="tx1">
                <a:lumMod val="65000"/>
                <a:lumOff val="35000"/>
              </a:schemeClr>
            </a:solidFill>
            <a:ln>
              <a:noFill/>
            </a:ln>
            <a:effectLst/>
          </c:spPr>
          <c:invertIfNegative val="0"/>
          <c:dLbls>
            <c:dLbl>
              <c:idx val="0"/>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'applications submitted'!$V$2:$AA$2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'applications submitted'!$V$5:$AA$5</c:f>
              <c:numCache>
                <c:formatCode>#,##0</c:formatCode>
                <c:ptCount val="6"/>
                <c:pt idx="0">
                  <c:v>13658</c:v>
                </c:pt>
                <c:pt idx="1">
                  <c:v>4852</c:v>
                </c:pt>
                <c:pt idx="2">
                  <c:v>40135</c:v>
                </c:pt>
                <c:pt idx="3">
                  <c:v>56262</c:v>
                </c:pt>
                <c:pt idx="4">
                  <c:v>37239</c:v>
                </c:pt>
                <c:pt idx="5">
                  <c:v>27405</c:v>
                </c:pt>
              </c:numCache>
            </c:numRef>
          </c:val>
        </c:ser>
        <c:ser>
          <c:idx val="3"/>
          <c:order val="3"/>
          <c:tx>
            <c:strRef>
              <c:f>'applications submitted'!$A$6</c:f>
              <c:strCache>
                <c:ptCount val="1"/>
                <c:pt idx="0">
                  <c:v>FED-ED</c:v>
                </c:pt>
              </c:strCache>
            </c:strRef>
          </c:tx>
          <c:spPr>
            <a:solidFill>
              <a:srgbClr val="FF9900"/>
            </a:solidFill>
            <a:ln>
              <a:noFill/>
            </a:ln>
            <a:effectLst/>
          </c:spPr>
          <c:invertIfNegative val="0"/>
          <c:dLbls>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E689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'applications submitted'!$V$2:$AA$2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'applications submitted'!$V$6:$AA$6</c:f>
              <c:numCache>
                <c:formatCode>#,##0</c:formatCode>
                <c:ptCount val="6"/>
                <c:pt idx="0">
                  <c:v>15715</c:v>
                </c:pt>
                <c:pt idx="1">
                  <c:v>416</c:v>
                </c:pt>
                <c:pt idx="2">
                  <c:v>542</c:v>
                </c:pt>
                <c:pt idx="3">
                  <c:v>8815</c:v>
                </c:pt>
                <c:pt idx="4">
                  <c:v>1666</c:v>
                </c:pt>
                <c:pt idx="5">
                  <c:v>1010</c:v>
                </c:pt>
              </c:numCache>
            </c:numRef>
          </c:val>
        </c:ser>
        <c:dLbls>
          <c:showLegendKey val="0"/>
          <c:showVal val="0"/>
          <c:showCatName val="0"/>
          <c:showSerName val="0"/>
          <c:showPercent val="0"/>
          <c:showBubbleSize val="0"/>
        </c:dLbls>
        <c:gapWidth val="50"/>
        <c:axId val="-935871344"/>
        <c:axId val="-935872432"/>
      </c:barChart>
      <c:catAx>
        <c:axId val="-935871344"/>
        <c:scaling>
          <c:orientation val="minMax"/>
        </c:scaling>
        <c:delete val="0"/>
        <c:axPos val="b"/>
        <c:majorGridlines>
          <c:spPr>
            <a:ln w="3175" cap="flat" cmpd="sng" algn="ctr">
              <a:solidFill>
                <a:schemeClr val="bg1">
                  <a:lumMod val="65000"/>
                </a:schemeClr>
              </a:solidFill>
              <a:round/>
            </a:ln>
            <a:effectLst/>
          </c:spPr>
        </c:majorGridlines>
        <c:numFmt formatCode="General" sourceLinked="1"/>
        <c:majorTickMark val="none"/>
        <c:minorTickMark val="none"/>
        <c:tickLblPos val="nextTo"/>
        <c:spPr>
          <a:noFill/>
          <a:ln w="317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72432"/>
        <c:crosses val="autoZero"/>
        <c:auto val="1"/>
        <c:lblAlgn val="ctr"/>
        <c:lblOffset val="100"/>
        <c:noMultiLvlLbl val="0"/>
      </c:catAx>
      <c:valAx>
        <c:axId val="-935872432"/>
        <c:scaling>
          <c:orientation val="minMax"/>
          <c:max val="80000"/>
        </c:scaling>
        <c:delete val="0"/>
        <c:axPos val="l"/>
        <c:majorGridlines>
          <c:spPr>
            <a:ln w="317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Number of Applications Submitted</a:t>
                </a:r>
              </a:p>
            </c:rich>
          </c:tx>
          <c:layout>
            <c:manualLayout>
              <c:xMode val="edge"/>
              <c:yMode val="edge"/>
              <c:x val="1.4960844949215967E-2"/>
              <c:y val="0.2376999750031246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71344"/>
        <c:crosses val="autoZero"/>
        <c:crossBetween val="between"/>
        <c:majorUnit val="20000"/>
      </c:valAx>
      <c:spPr>
        <a:noFill/>
        <a:ln w="3175">
          <a:solidFill>
            <a:schemeClr val="bg1">
              <a:lumMod val="65000"/>
            </a:schemeClr>
          </a:solidFill>
        </a:ln>
        <a:effectLst/>
      </c:spPr>
    </c:plotArea>
    <c:legend>
      <c:legendPos val="t"/>
      <c:layout>
        <c:manualLayout>
          <c:xMode val="edge"/>
          <c:yMode val="edge"/>
          <c:x val="0.26586852779766168"/>
          <c:y val="0.14384920634920634"/>
          <c:w val="0.53406644696434769"/>
          <c:h val="5.5380304024496937E-2"/>
        </c:manualLayout>
      </c:layout>
      <c:overlay val="0"/>
      <c:spPr>
        <a:noFill/>
        <a:ln>
          <a:solidFill>
            <a:schemeClr val="bg1">
              <a:lumMod val="6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t>Unemployment Insurance Claims</a:t>
            </a:r>
            <a:r>
              <a:rPr lang="en-US" sz="1000" b="1" baseline="0"/>
              <a:t> Processed By Week </a:t>
            </a:r>
            <a:endParaRPr lang="en-US" sz="1000" b="1"/>
          </a:p>
        </c:rich>
      </c:tx>
      <c:layout>
        <c:manualLayout>
          <c:xMode val="edge"/>
          <c:yMode val="edge"/>
          <c:x val="0.13782981765577043"/>
          <c:y val="5.9523809523809521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007764654418201"/>
          <c:y val="0.23015873015873015"/>
          <c:w val="0.77627165354330718"/>
          <c:h val="0.60238782652168477"/>
        </c:manualLayout>
      </c:layout>
      <c:barChart>
        <c:barDir val="col"/>
        <c:grouping val="clustered"/>
        <c:varyColors val="0"/>
        <c:ser>
          <c:idx val="0"/>
          <c:order val="0"/>
          <c:spPr>
            <a:solidFill>
              <a:schemeClr val="tx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'claims processed'!$V$2:$AA$2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'claims processed'!$V$7:$AA$7</c:f>
              <c:numCache>
                <c:formatCode>#,##0</c:formatCode>
                <c:ptCount val="6"/>
                <c:pt idx="0">
                  <c:v>257072</c:v>
                </c:pt>
                <c:pt idx="1">
                  <c:v>377936</c:v>
                </c:pt>
                <c:pt idx="2">
                  <c:v>147138.9</c:v>
                </c:pt>
                <c:pt idx="3">
                  <c:v>239945</c:v>
                </c:pt>
                <c:pt idx="4">
                  <c:v>245690.75</c:v>
                </c:pt>
                <c:pt idx="5">
                  <c:v>267780.41666666663</c:v>
                </c:pt>
              </c:numCache>
            </c:numRef>
          </c:val>
        </c:ser>
        <c:dLbls>
          <c:showLegendKey val="0"/>
          <c:showVal val="0"/>
          <c:showCatName val="0"/>
          <c:showSerName val="0"/>
          <c:showPercent val="0"/>
          <c:showBubbleSize val="0"/>
        </c:dLbls>
        <c:gapWidth val="35"/>
        <c:overlap val="-27"/>
        <c:axId val="-935862096"/>
        <c:axId val="-935862640"/>
      </c:barChart>
      <c:catAx>
        <c:axId val="-935862096"/>
        <c:scaling>
          <c:orientation val="minMax"/>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2640"/>
        <c:crosses val="autoZero"/>
        <c:auto val="1"/>
        <c:lblAlgn val="ctr"/>
        <c:lblOffset val="100"/>
        <c:noMultiLvlLbl val="0"/>
      </c:catAx>
      <c:valAx>
        <c:axId val="-935862640"/>
        <c:scaling>
          <c:orientation val="minMax"/>
          <c:max val="500000"/>
        </c:scaling>
        <c:delete val="0"/>
        <c:axPos val="l"/>
        <c:majorGridlines>
          <c:spPr>
            <a:ln w="3175"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Total Number of Claims</a:t>
                </a:r>
                <a:r>
                  <a:rPr lang="en-US" sz="900" baseline="0"/>
                  <a:t> Processed</a:t>
                </a:r>
                <a:endParaRPr lang="en-US" sz="900"/>
              </a:p>
            </c:rich>
          </c:tx>
          <c:layout>
            <c:manualLayout>
              <c:xMode val="edge"/>
              <c:yMode val="edge"/>
              <c:x val="2.0792525751180846E-2"/>
              <c:y val="0.2368782027246594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2096"/>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latin typeface="Arial" panose="020B0604020202020204" pitchFamily="34" charset="0"/>
                <a:cs typeface="Arial" panose="020B0604020202020204" pitchFamily="34" charset="0"/>
              </a:rPr>
              <a:t>Unemployment Insurance Claims Processed By Claim Type and By Week</a:t>
            </a:r>
          </a:p>
        </c:rich>
      </c:tx>
      <c:layout>
        <c:manualLayout>
          <c:xMode val="edge"/>
          <c:yMode val="edge"/>
          <c:x val="0.11502523299914447"/>
          <c:y val="2.083333333333333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476724263633712"/>
          <c:y val="0.23505468066491692"/>
          <c:w val="0.81467738407699042"/>
          <c:h val="0.59372609673790777"/>
        </c:manualLayout>
      </c:layout>
      <c:barChart>
        <c:barDir val="col"/>
        <c:grouping val="clustered"/>
        <c:varyColors val="0"/>
        <c:ser>
          <c:idx val="0"/>
          <c:order val="0"/>
          <c:tx>
            <c:strRef>
              <c:f>'claims processed'!$A$4</c:f>
              <c:strCache>
                <c:ptCount val="1"/>
                <c:pt idx="0">
                  <c:v>PUA</c:v>
                </c:pt>
              </c:strCache>
            </c:strRef>
          </c:tx>
          <c:spPr>
            <a:solidFill>
              <a:srgbClr val="C00000"/>
            </a:solidFill>
            <a:ln>
              <a:noFill/>
            </a:ln>
            <a:effectLst/>
          </c:spPr>
          <c:invertIfNegative val="0"/>
          <c:dLbls>
            <c:dLbl>
              <c:idx val="0"/>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2"/>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3"/>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4"/>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5"/>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'claims processed'!$V$2:$AA$2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'claims processed'!$V$4:$AA$4</c:f>
              <c:numCache>
                <c:formatCode>#,##0</c:formatCode>
                <c:ptCount val="6"/>
                <c:pt idx="0">
                  <c:v>33625</c:v>
                </c:pt>
                <c:pt idx="1">
                  <c:v>110857</c:v>
                </c:pt>
                <c:pt idx="2">
                  <c:v>38982</c:v>
                </c:pt>
                <c:pt idx="3">
                  <c:v>46416</c:v>
                </c:pt>
                <c:pt idx="4">
                  <c:v>35956</c:v>
                </c:pt>
                <c:pt idx="5">
                  <c:v>38052</c:v>
                </c:pt>
              </c:numCache>
            </c:numRef>
          </c:val>
        </c:ser>
        <c:ser>
          <c:idx val="1"/>
          <c:order val="1"/>
          <c:tx>
            <c:strRef>
              <c:f>'claims processed'!$A$3</c:f>
              <c:strCache>
                <c:ptCount val="1"/>
                <c:pt idx="0">
                  <c:v>Reg. UI</c:v>
                </c:pt>
              </c:strCache>
            </c:strRef>
          </c:tx>
          <c:spPr>
            <a:solidFill>
              <a:srgbClr val="99CCFF"/>
            </a:solidFill>
            <a:ln>
              <a:noFill/>
            </a:ln>
            <a:effectLst/>
          </c:spPr>
          <c:invertIfNegative val="0"/>
          <c:dLbls>
            <c:dLbl>
              <c:idx val="2"/>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0000CC"/>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0000CC"/>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'claims processed'!$V$2:$AA$2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'claims processed'!$V$3:$AA$3</c:f>
              <c:numCache>
                <c:formatCode>#,##0</c:formatCode>
                <c:ptCount val="6"/>
                <c:pt idx="0">
                  <c:v>181576</c:v>
                </c:pt>
                <c:pt idx="1">
                  <c:v>123970</c:v>
                </c:pt>
                <c:pt idx="2">
                  <c:v>53298.9</c:v>
                </c:pt>
                <c:pt idx="3">
                  <c:v>104409</c:v>
                </c:pt>
                <c:pt idx="4">
                  <c:v>132838.75</c:v>
                </c:pt>
                <c:pt idx="5">
                  <c:v>158596.41666666666</c:v>
                </c:pt>
              </c:numCache>
            </c:numRef>
          </c:val>
        </c:ser>
        <c:ser>
          <c:idx val="2"/>
          <c:order val="2"/>
          <c:tx>
            <c:strRef>
              <c:f>'claims processed'!$A$5</c:f>
              <c:strCache>
                <c:ptCount val="1"/>
                <c:pt idx="0">
                  <c:v>PEUC</c:v>
                </c:pt>
              </c:strCache>
            </c:strRef>
          </c:tx>
          <c:spPr>
            <a:solidFill>
              <a:schemeClr val="tx1">
                <a:lumMod val="65000"/>
                <a:lumOff val="35000"/>
              </a:schemeClr>
            </a:solidFill>
            <a:ln>
              <a:noFill/>
            </a:ln>
            <a:effectLst/>
          </c:spPr>
          <c:invertIfNegative val="0"/>
          <c:dLbls>
            <c:dLbl>
              <c:idx val="0"/>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2"/>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'claims processed'!$V$2:$AA$2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'claims processed'!$V$5:$AA$5</c:f>
              <c:numCache>
                <c:formatCode>#,##0</c:formatCode>
                <c:ptCount val="6"/>
                <c:pt idx="0">
                  <c:v>24346</c:v>
                </c:pt>
                <c:pt idx="1">
                  <c:v>141166</c:v>
                </c:pt>
                <c:pt idx="2">
                  <c:v>53995</c:v>
                </c:pt>
                <c:pt idx="3">
                  <c:v>78592</c:v>
                </c:pt>
                <c:pt idx="4">
                  <c:v>72176</c:v>
                </c:pt>
                <c:pt idx="5">
                  <c:v>66554</c:v>
                </c:pt>
              </c:numCache>
            </c:numRef>
          </c:val>
        </c:ser>
        <c:ser>
          <c:idx val="3"/>
          <c:order val="3"/>
          <c:tx>
            <c:strRef>
              <c:f>'claims processed'!$A$6</c:f>
              <c:strCache>
                <c:ptCount val="1"/>
                <c:pt idx="0">
                  <c:v>FED-ED</c:v>
                </c:pt>
              </c:strCache>
            </c:strRef>
          </c:tx>
          <c:spPr>
            <a:solidFill>
              <a:srgbClr val="FF9900"/>
            </a:solidFill>
            <a:ln>
              <a:noFill/>
            </a:ln>
            <a:effectLst/>
          </c:spPr>
          <c:invertIfNegative val="0"/>
          <c:dLbls>
            <c:numFmt formatCode="#,##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E689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'claims processed'!$V$2:$AA$2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'claims processed'!$V$6:$AA$6</c:f>
              <c:numCache>
                <c:formatCode>#,##0</c:formatCode>
                <c:ptCount val="6"/>
                <c:pt idx="0">
                  <c:v>17525</c:v>
                </c:pt>
                <c:pt idx="1">
                  <c:v>1943</c:v>
                </c:pt>
                <c:pt idx="2">
                  <c:v>863</c:v>
                </c:pt>
                <c:pt idx="3">
                  <c:v>10528</c:v>
                </c:pt>
                <c:pt idx="4">
                  <c:v>4720</c:v>
                </c:pt>
                <c:pt idx="5">
                  <c:v>4578</c:v>
                </c:pt>
              </c:numCache>
            </c:numRef>
          </c:val>
        </c:ser>
        <c:dLbls>
          <c:showLegendKey val="0"/>
          <c:showVal val="0"/>
          <c:showCatName val="0"/>
          <c:showSerName val="0"/>
          <c:showPercent val="0"/>
          <c:showBubbleSize val="0"/>
        </c:dLbls>
        <c:gapWidth val="50"/>
        <c:axId val="-935861008"/>
        <c:axId val="-935871888"/>
      </c:barChart>
      <c:catAx>
        <c:axId val="-935861008"/>
        <c:scaling>
          <c:orientation val="minMax"/>
        </c:scaling>
        <c:delete val="0"/>
        <c:axPos val="b"/>
        <c:majorGridlines>
          <c:spPr>
            <a:ln w="3175" cap="flat" cmpd="sng" algn="ctr">
              <a:solidFill>
                <a:schemeClr val="bg1">
                  <a:lumMod val="65000"/>
                </a:schemeClr>
              </a:solidFill>
              <a:round/>
            </a:ln>
            <a:effectLst/>
          </c:spPr>
        </c:majorGridlines>
        <c:numFmt formatCode="General" sourceLinked="1"/>
        <c:majorTickMark val="none"/>
        <c:minorTickMark val="none"/>
        <c:tickLblPos val="nextTo"/>
        <c:spPr>
          <a:noFill/>
          <a:ln w="317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71888"/>
        <c:crosses val="autoZero"/>
        <c:auto val="1"/>
        <c:lblAlgn val="ctr"/>
        <c:lblOffset val="100"/>
        <c:noMultiLvlLbl val="0"/>
      </c:catAx>
      <c:valAx>
        <c:axId val="-935871888"/>
        <c:scaling>
          <c:orientation val="minMax"/>
          <c:max val="250000"/>
        </c:scaling>
        <c:delete val="0"/>
        <c:axPos val="l"/>
        <c:majorGridlines>
          <c:spPr>
            <a:ln w="317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Number of Claims</a:t>
                </a:r>
                <a:r>
                  <a:rPr lang="en-US" sz="900" baseline="0">
                    <a:latin typeface="Arial" panose="020B0604020202020204" pitchFamily="34" charset="0"/>
                    <a:cs typeface="Arial" panose="020B0604020202020204" pitchFamily="34" charset="0"/>
                  </a:rPr>
                  <a:t> Processed</a:t>
                </a:r>
                <a:endParaRPr lang="en-US" sz="900">
                  <a:latin typeface="Arial" panose="020B0604020202020204" pitchFamily="34" charset="0"/>
                  <a:cs typeface="Arial" panose="020B0604020202020204" pitchFamily="34" charset="0"/>
                </a:endParaRPr>
              </a:p>
            </c:rich>
          </c:tx>
          <c:layout>
            <c:manualLayout>
              <c:xMode val="edge"/>
              <c:yMode val="edge"/>
              <c:x val="1.4960812190142902E-2"/>
              <c:y val="0.2644856892888389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1008"/>
        <c:crosses val="autoZero"/>
        <c:crossBetween val="between"/>
        <c:majorUnit val="50000"/>
      </c:valAx>
      <c:spPr>
        <a:noFill/>
        <a:ln w="3175">
          <a:solidFill>
            <a:schemeClr val="bg1">
              <a:lumMod val="65000"/>
            </a:schemeClr>
          </a:solidFill>
        </a:ln>
        <a:effectLst/>
      </c:spPr>
    </c:plotArea>
    <c:legend>
      <c:legendPos val="t"/>
      <c:layout>
        <c:manualLayout>
          <c:xMode val="edge"/>
          <c:yMode val="edge"/>
          <c:x val="0.26341666666666669"/>
          <c:y val="0.14781746031746035"/>
          <c:w val="0.53406644696434769"/>
          <c:h val="5.5380304024496937E-2"/>
        </c:manualLayout>
      </c:layout>
      <c:overlay val="0"/>
      <c:spPr>
        <a:noFill/>
        <a:ln>
          <a:solidFill>
            <a:schemeClr val="bg1">
              <a:lumMod val="6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t>Total Benefits Paid</a:t>
            </a:r>
            <a:r>
              <a:rPr lang="en-US" sz="1000" b="1" baseline="0"/>
              <a:t> By Week</a:t>
            </a:r>
          </a:p>
          <a:p>
            <a:pPr>
              <a:defRPr sz="1000" b="1"/>
            </a:pPr>
            <a:r>
              <a:rPr lang="en-US" sz="1000" b="0" baseline="0"/>
              <a:t>(Millions of Dollars) </a:t>
            </a:r>
            <a:endParaRPr lang="en-US" sz="1000" b="0"/>
          </a:p>
        </c:rich>
      </c:tx>
      <c:layout>
        <c:manualLayout>
          <c:xMode val="edge"/>
          <c:yMode val="edge"/>
          <c:x val="0.32921019247594052"/>
          <c:y val="5.555555555555555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773797025371827"/>
          <c:y val="0.23015873015873015"/>
          <c:w val="0.79861132983377092"/>
          <c:h val="0.61032433445819267"/>
        </c:manualLayout>
      </c:layout>
      <c:barChart>
        <c:barDir val="col"/>
        <c:grouping val="clustered"/>
        <c:varyColors val="0"/>
        <c:ser>
          <c:idx val="0"/>
          <c:order val="0"/>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paid'!$V$2:$AA$2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'Benefits paid'!$V$8:$AA$8</c:f>
              <c:numCache>
                <c:formatCode>"$"#,##0_);\("$"#,##0\)</c:formatCode>
                <c:ptCount val="6"/>
                <c:pt idx="0">
                  <c:v>870.79242070999987</c:v>
                </c:pt>
                <c:pt idx="1">
                  <c:v>1471.0183658399999</c:v>
                </c:pt>
                <c:pt idx="2">
                  <c:v>1761.23705359</c:v>
                </c:pt>
                <c:pt idx="3">
                  <c:v>2297.6765637699996</c:v>
                </c:pt>
                <c:pt idx="4">
                  <c:v>1542.4632770399999</c:v>
                </c:pt>
                <c:pt idx="5">
                  <c:v>2226.4351735700002</c:v>
                </c:pt>
              </c:numCache>
            </c:numRef>
          </c:val>
        </c:ser>
        <c:dLbls>
          <c:showLegendKey val="0"/>
          <c:showVal val="0"/>
          <c:showCatName val="0"/>
          <c:showSerName val="0"/>
          <c:showPercent val="0"/>
          <c:showBubbleSize val="0"/>
        </c:dLbls>
        <c:gapWidth val="35"/>
        <c:overlap val="-27"/>
        <c:axId val="-935868624"/>
        <c:axId val="-935870800"/>
      </c:barChart>
      <c:catAx>
        <c:axId val="-935868624"/>
        <c:scaling>
          <c:orientation val="minMax"/>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70800"/>
        <c:crosses val="autoZero"/>
        <c:auto val="1"/>
        <c:lblAlgn val="ctr"/>
        <c:lblOffset val="100"/>
        <c:noMultiLvlLbl val="0"/>
      </c:catAx>
      <c:valAx>
        <c:axId val="-935870800"/>
        <c:scaling>
          <c:orientation val="minMax"/>
          <c:max val="3000"/>
        </c:scaling>
        <c:delete val="0"/>
        <c:axPos val="l"/>
        <c:majorGridlines>
          <c:spPr>
            <a:ln w="3175"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Total Benefits Paid ($ millions)</a:t>
                </a:r>
              </a:p>
            </c:rich>
          </c:tx>
          <c:layout>
            <c:manualLayout>
              <c:xMode val="edge"/>
              <c:yMode val="edge"/>
              <c:x val="2.3891990251574017E-2"/>
              <c:y val="0.2686242344706911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8624"/>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latin typeface="Arial" panose="020B0604020202020204" pitchFamily="34" charset="0"/>
                <a:cs typeface="Arial" panose="020B0604020202020204" pitchFamily="34" charset="0"/>
              </a:rPr>
              <a:t>Benefits Paid By Claim Type and By Week</a:t>
            </a:r>
          </a:p>
          <a:p>
            <a:pPr>
              <a:defRPr sz="1000" b="1">
                <a:latin typeface="Arial" panose="020B0604020202020204" pitchFamily="34" charset="0"/>
                <a:cs typeface="Arial" panose="020B0604020202020204" pitchFamily="34" charset="0"/>
              </a:defRPr>
            </a:pPr>
            <a:r>
              <a:rPr lang="en-US" sz="1000" b="0">
                <a:latin typeface="Arial" panose="020B0604020202020204" pitchFamily="34" charset="0"/>
                <a:cs typeface="Arial" panose="020B0604020202020204" pitchFamily="34" charset="0"/>
              </a:rPr>
              <a:t>(Millions of Dollars)</a:t>
            </a:r>
          </a:p>
        </c:rich>
      </c:tx>
      <c:layout>
        <c:manualLayout>
          <c:xMode val="edge"/>
          <c:yMode val="edge"/>
          <c:x val="0.27254647856517933"/>
          <c:y val="3.472222222222222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970381162984549"/>
          <c:y val="0.24100694444444443"/>
          <c:w val="0.8584893669787339"/>
          <c:h val="0.59967847769028859"/>
        </c:manualLayout>
      </c:layout>
      <c:barChart>
        <c:barDir val="col"/>
        <c:grouping val="clustered"/>
        <c:varyColors val="0"/>
        <c:ser>
          <c:idx val="0"/>
          <c:order val="0"/>
          <c:tx>
            <c:strRef>
              <c:f>'Benefits paid'!$A$4</c:f>
              <c:strCache>
                <c:ptCount val="1"/>
                <c:pt idx="0">
                  <c:v>PUA</c:v>
                </c:pt>
              </c:strCache>
            </c:strRef>
          </c:tx>
          <c:spPr>
            <a:solidFill>
              <a:srgbClr val="C00000"/>
            </a:solidFill>
            <a:ln>
              <a:noFill/>
            </a:ln>
            <a:effectLst/>
          </c:spPr>
          <c:invertIfNegative val="0"/>
          <c:dLbls>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paid'!$V$2:$AA$2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'Benefits paid'!$V$4:$AA$4</c:f>
              <c:numCache>
                <c:formatCode>"$"#,##0_);\("$"#,##0\)</c:formatCode>
                <c:ptCount val="6"/>
                <c:pt idx="0">
                  <c:v>196.0758075</c:v>
                </c:pt>
                <c:pt idx="1">
                  <c:v>310.99279999999999</c:v>
                </c:pt>
                <c:pt idx="2">
                  <c:v>739.05020850000005</c:v>
                </c:pt>
                <c:pt idx="3">
                  <c:v>880.71837449999998</c:v>
                </c:pt>
                <c:pt idx="4">
                  <c:v>486.47573425000002</c:v>
                </c:pt>
                <c:pt idx="5">
                  <c:v>803.14690374999998</c:v>
                </c:pt>
              </c:numCache>
            </c:numRef>
          </c:val>
        </c:ser>
        <c:ser>
          <c:idx val="1"/>
          <c:order val="1"/>
          <c:tx>
            <c:strRef>
              <c:f>'Benefits paid'!$A$3</c:f>
              <c:strCache>
                <c:ptCount val="1"/>
                <c:pt idx="0">
                  <c:v>Reg. UI</c:v>
                </c:pt>
              </c:strCache>
            </c:strRef>
          </c:tx>
          <c:spPr>
            <a:solidFill>
              <a:srgbClr val="99CCFF"/>
            </a:solidFill>
            <a:ln>
              <a:noFill/>
            </a:ln>
            <a:effectLst/>
          </c:spPr>
          <c:invertIfNegative val="0"/>
          <c:dLbls>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0000CC"/>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paid'!$V$2:$AA$2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'Benefits paid'!$V$3:$AA$3</c:f>
              <c:numCache>
                <c:formatCode>"$"#,##0_);\("$"#,##0\)</c:formatCode>
                <c:ptCount val="6"/>
                <c:pt idx="0">
                  <c:v>391.83569457999999</c:v>
                </c:pt>
                <c:pt idx="1">
                  <c:v>563.86108496000008</c:v>
                </c:pt>
                <c:pt idx="2">
                  <c:v>462.37471153999996</c:v>
                </c:pt>
                <c:pt idx="3">
                  <c:v>589.54160419999994</c:v>
                </c:pt>
                <c:pt idx="4">
                  <c:v>419.42611241000003</c:v>
                </c:pt>
                <c:pt idx="5">
                  <c:v>385.63901733000006</c:v>
                </c:pt>
              </c:numCache>
            </c:numRef>
          </c:val>
        </c:ser>
        <c:ser>
          <c:idx val="2"/>
          <c:order val="2"/>
          <c:tx>
            <c:strRef>
              <c:f>'Benefits paid'!$A$5</c:f>
              <c:strCache>
                <c:ptCount val="1"/>
                <c:pt idx="0">
                  <c:v>PEUC</c:v>
                </c:pt>
              </c:strCache>
            </c:strRef>
          </c:tx>
          <c:spPr>
            <a:solidFill>
              <a:schemeClr val="tx1">
                <a:lumMod val="65000"/>
                <a:lumOff val="35000"/>
              </a:schemeClr>
            </a:solidFill>
            <a:ln>
              <a:noFill/>
            </a:ln>
            <a:effectLst/>
          </c:spPr>
          <c:invertIfNegative val="0"/>
          <c:dLbls>
            <c:dLbl>
              <c:idx val="0"/>
              <c:numFmt formatCode="&quot;$&quot;#,##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paid'!$V$2:$AA$2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'Benefits paid'!$V$5:$AA$5</c:f>
              <c:numCache>
                <c:formatCode>"$"#,##0_);\("$"#,##0\)</c:formatCode>
                <c:ptCount val="6"/>
                <c:pt idx="0">
                  <c:v>106.57998338000002</c:v>
                </c:pt>
                <c:pt idx="1">
                  <c:v>398.39539083000005</c:v>
                </c:pt>
                <c:pt idx="2">
                  <c:v>334.72707681000003</c:v>
                </c:pt>
                <c:pt idx="3">
                  <c:v>595.02275059999999</c:v>
                </c:pt>
                <c:pt idx="4">
                  <c:v>376.47625008999995</c:v>
                </c:pt>
                <c:pt idx="5">
                  <c:v>814.31123920000005</c:v>
                </c:pt>
              </c:numCache>
            </c:numRef>
          </c:val>
        </c:ser>
        <c:ser>
          <c:idx val="3"/>
          <c:order val="3"/>
          <c:tx>
            <c:strRef>
              <c:f>'Benefits paid'!$A$6</c:f>
              <c:strCache>
                <c:ptCount val="1"/>
                <c:pt idx="0">
                  <c:v>FED-ED</c:v>
                </c:pt>
              </c:strCache>
            </c:strRef>
          </c:tx>
          <c:spPr>
            <a:solidFill>
              <a:srgbClr val="FF9900"/>
            </a:solidFill>
            <a:ln>
              <a:noFill/>
            </a:ln>
            <a:effectLst/>
          </c:spPr>
          <c:invertIfNegative val="0"/>
          <c:dLbls>
            <c:dLbl>
              <c:idx val="0"/>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dLbl>
              <c:idx val="1"/>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dLbl>
              <c:idx val="2"/>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dLbl>
              <c:idx val="3"/>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dLbl>
              <c:idx val="4"/>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dLbl>
              <c:idx val="5"/>
              <c:numFmt formatCode="&quot;$&quot;#,##0" sourceLinked="0"/>
              <c:spPr>
                <a:no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numFmt formatCode="&quot;$&quot;#,##0" sourceLinked="0"/>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DE84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paid'!$V$2:$AA$2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'Benefits paid'!$V$6:$AA$6</c:f>
              <c:numCache>
                <c:formatCode>"$"#,##0_);\("$"#,##0\)</c:formatCode>
                <c:ptCount val="6"/>
                <c:pt idx="0">
                  <c:v>176.30093525000001</c:v>
                </c:pt>
                <c:pt idx="1">
                  <c:v>197.76909005000002</c:v>
                </c:pt>
                <c:pt idx="2">
                  <c:v>225.08505674</c:v>
                </c:pt>
                <c:pt idx="3">
                  <c:v>232.39383447</c:v>
                </c:pt>
                <c:pt idx="4">
                  <c:v>260.08518028999998</c:v>
                </c:pt>
                <c:pt idx="5">
                  <c:v>223.32994528999998</c:v>
                </c:pt>
              </c:numCache>
            </c:numRef>
          </c:val>
        </c:ser>
        <c:ser>
          <c:idx val="4"/>
          <c:order val="4"/>
          <c:tx>
            <c:strRef>
              <c:f>'Benefits paid'!$A$7</c:f>
              <c:strCache>
                <c:ptCount val="1"/>
                <c:pt idx="0">
                  <c:v>LWA</c:v>
                </c:pt>
              </c:strCache>
            </c:strRef>
          </c:tx>
          <c:spPr>
            <a:solidFill>
              <a:srgbClr val="9900CC"/>
            </a:solidFill>
            <a:ln>
              <a:noFill/>
            </a:ln>
            <a:effectLst/>
          </c:spPr>
          <c:invertIfNegative val="0"/>
          <c:dLbls>
            <c:spPr>
              <a:solidFill>
                <a:schemeClr val="bg1"/>
              </a:solidFill>
              <a:ln>
                <a:noFill/>
              </a:ln>
              <a:effectLst/>
            </c:spPr>
            <c:txPr>
              <a:bodyPr rot="-5400000" spcFirstLastPara="1" vertOverflow="ellipsis" wrap="square" lIns="38100" tIns="19050" rIns="38100" bIns="19050" anchor="ctr" anchorCtr="1">
                <a:spAutoFit/>
              </a:bodyPr>
              <a:lstStyle/>
              <a:p>
                <a:pPr>
                  <a:defRPr sz="850" b="1" i="0" u="none" strike="noStrike" kern="1200" baseline="0">
                    <a:solidFill>
                      <a:srgbClr val="9900CC"/>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'Benefits paid'!$V$2:$AA$2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'Benefits paid'!$V$7:$AA$7</c:f>
              <c:numCache>
                <c:formatCode>"$"#,##0_);\("$"#,##0\)</c:formatCode>
                <c:ptCount val="6"/>
                <c:pt idx="0">
                  <c:v>0</c:v>
                </c:pt>
                <c:pt idx="1">
                  <c:v>0</c:v>
                </c:pt>
                <c:pt idx="2">
                  <c:v>14.2104</c:v>
                </c:pt>
                <c:pt idx="3">
                  <c:v>1.5597000000000001</c:v>
                </c:pt>
                <c:pt idx="4">
                  <c:v>1.1583000000000001</c:v>
                </c:pt>
                <c:pt idx="5">
                  <c:v>1.2342</c:v>
                </c:pt>
              </c:numCache>
            </c:numRef>
          </c:val>
        </c:ser>
        <c:dLbls>
          <c:showLegendKey val="0"/>
          <c:showVal val="0"/>
          <c:showCatName val="0"/>
          <c:showSerName val="0"/>
          <c:showPercent val="0"/>
          <c:showBubbleSize val="0"/>
        </c:dLbls>
        <c:gapWidth val="50"/>
        <c:axId val="-935867536"/>
        <c:axId val="-935875152"/>
      </c:barChart>
      <c:catAx>
        <c:axId val="-935867536"/>
        <c:scaling>
          <c:orientation val="minMax"/>
        </c:scaling>
        <c:delete val="0"/>
        <c:axPos val="b"/>
        <c:majorGridlines>
          <c:spPr>
            <a:ln w="3175" cap="flat" cmpd="sng" algn="ctr">
              <a:solidFill>
                <a:schemeClr val="bg1">
                  <a:lumMod val="65000"/>
                </a:schemeClr>
              </a:solidFill>
              <a:round/>
            </a:ln>
            <a:effectLst/>
          </c:spPr>
        </c:majorGridlines>
        <c:numFmt formatCode="General" sourceLinked="1"/>
        <c:majorTickMark val="none"/>
        <c:minorTickMark val="none"/>
        <c:tickLblPos val="nextTo"/>
        <c:spPr>
          <a:noFill/>
          <a:ln w="317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75152"/>
        <c:crosses val="autoZero"/>
        <c:auto val="1"/>
        <c:lblAlgn val="ctr"/>
        <c:lblOffset val="100"/>
        <c:noMultiLvlLbl val="0"/>
      </c:catAx>
      <c:valAx>
        <c:axId val="-935875152"/>
        <c:scaling>
          <c:orientation val="minMax"/>
          <c:max val="1000"/>
          <c:min val="0"/>
        </c:scaling>
        <c:delete val="0"/>
        <c:axPos val="l"/>
        <c:majorGridlines>
          <c:spPr>
            <a:ln w="317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Benefits</a:t>
                </a:r>
                <a:r>
                  <a:rPr lang="en-US" sz="900" baseline="0">
                    <a:latin typeface="Arial" panose="020B0604020202020204" pitchFamily="34" charset="0"/>
                    <a:cs typeface="Arial" panose="020B0604020202020204" pitchFamily="34" charset="0"/>
                  </a:rPr>
                  <a:t> Paid ($ millions)</a:t>
                </a:r>
                <a:endParaRPr lang="en-US" sz="900">
                  <a:latin typeface="Arial" panose="020B0604020202020204" pitchFamily="34" charset="0"/>
                  <a:cs typeface="Arial" panose="020B0604020202020204" pitchFamily="34" charset="0"/>
                </a:endParaRPr>
              </a:p>
            </c:rich>
          </c:tx>
          <c:layout>
            <c:manualLayout>
              <c:xMode val="edge"/>
              <c:yMode val="edge"/>
              <c:x val="1.4960776862284848E-2"/>
              <c:y val="0.34980314960629921"/>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7536"/>
        <c:crosses val="autoZero"/>
        <c:crossBetween val="between"/>
        <c:majorUnit val="200"/>
      </c:valAx>
      <c:spPr>
        <a:noFill/>
        <a:ln w="3175">
          <a:solidFill>
            <a:schemeClr val="bg1">
              <a:lumMod val="65000"/>
            </a:schemeClr>
          </a:solidFill>
        </a:ln>
        <a:effectLst/>
      </c:spPr>
    </c:plotArea>
    <c:legend>
      <c:legendPos val="t"/>
      <c:layout>
        <c:manualLayout>
          <c:xMode val="edge"/>
          <c:yMode val="edge"/>
          <c:x val="0.20940857392825896"/>
          <c:y val="0.15277777777777779"/>
          <c:w val="0.62604531430258903"/>
          <c:h val="5.5380304024496937E-2"/>
        </c:manualLayout>
      </c:layout>
      <c:overlay val="0"/>
      <c:spPr>
        <a:noFill/>
        <a:ln>
          <a:solidFill>
            <a:schemeClr val="bg1">
              <a:lumMod val="6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t>Total Number of Individuals Who Were Paid</a:t>
            </a:r>
            <a:r>
              <a:rPr lang="en-US" sz="1000" b="1" baseline="0"/>
              <a:t> </a:t>
            </a:r>
          </a:p>
          <a:p>
            <a:pPr>
              <a:defRPr sz="1000" b="1"/>
            </a:pPr>
            <a:r>
              <a:rPr lang="en-US" sz="1000" b="1" baseline="0"/>
              <a:t>Benefits By Week</a:t>
            </a:r>
          </a:p>
          <a:p>
            <a:pPr>
              <a:defRPr sz="1000" b="1"/>
            </a:pPr>
            <a:r>
              <a:rPr lang="en-US" sz="1000" b="0" baseline="0"/>
              <a:t>(Thousands of Persons)</a:t>
            </a:r>
          </a:p>
        </c:rich>
      </c:tx>
      <c:layout>
        <c:manualLayout>
          <c:xMode val="edge"/>
          <c:yMode val="edge"/>
          <c:x val="0.19810654445827949"/>
          <c:y val="4.761904761904761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434645669291341"/>
          <c:y val="0.23015873015873015"/>
          <c:w val="0.7720028433945757"/>
          <c:h val="0.58651481064866895"/>
        </c:manualLayout>
      </c:layout>
      <c:barChart>
        <c:barDir val="col"/>
        <c:grouping val="clustered"/>
        <c:varyColors val="0"/>
        <c:ser>
          <c:idx val="0"/>
          <c:order val="0"/>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paid benefits'!$V$2:$AA$2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'individual paid benefits'!$V$5:$AA$5</c:f>
              <c:numCache>
                <c:formatCode>#,##0</c:formatCode>
                <c:ptCount val="6"/>
                <c:pt idx="0">
                  <c:v>4273</c:v>
                </c:pt>
                <c:pt idx="1">
                  <c:v>3956</c:v>
                </c:pt>
                <c:pt idx="2">
                  <c:v>3672</c:v>
                </c:pt>
                <c:pt idx="3">
                  <c:v>3588</c:v>
                </c:pt>
                <c:pt idx="4">
                  <c:v>3599</c:v>
                </c:pt>
                <c:pt idx="5">
                  <c:v>3618</c:v>
                </c:pt>
              </c:numCache>
            </c:numRef>
          </c:val>
        </c:ser>
        <c:dLbls>
          <c:showLegendKey val="0"/>
          <c:showVal val="0"/>
          <c:showCatName val="0"/>
          <c:showSerName val="0"/>
          <c:showPercent val="0"/>
          <c:showBubbleSize val="0"/>
        </c:dLbls>
        <c:gapWidth val="35"/>
        <c:overlap val="-27"/>
        <c:axId val="-935863728"/>
        <c:axId val="-935861552"/>
      </c:barChart>
      <c:catAx>
        <c:axId val="-935863728"/>
        <c:scaling>
          <c:orientation val="minMax"/>
        </c:scaling>
        <c:delete val="0"/>
        <c:axPos val="b"/>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1552"/>
        <c:crosses val="autoZero"/>
        <c:auto val="1"/>
        <c:lblAlgn val="ctr"/>
        <c:lblOffset val="100"/>
        <c:noMultiLvlLbl val="0"/>
      </c:catAx>
      <c:valAx>
        <c:axId val="-935861552"/>
        <c:scaling>
          <c:orientation val="minMax"/>
          <c:max val="5000"/>
          <c:min val="2500"/>
        </c:scaling>
        <c:delete val="0"/>
        <c:axPos val="l"/>
        <c:majorGridlines>
          <c:spPr>
            <a:ln w="3175"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Individuals</a:t>
                </a:r>
                <a:r>
                  <a:rPr lang="en-US" sz="900" baseline="0"/>
                  <a:t> Paid Benefits </a:t>
                </a:r>
                <a:r>
                  <a:rPr lang="en-US" sz="900"/>
                  <a:t>(Thousands</a:t>
                </a:r>
                <a:r>
                  <a:rPr lang="en-US" sz="900" baseline="0"/>
                  <a:t>)</a:t>
                </a:r>
                <a:endParaRPr lang="en-US" sz="900"/>
              </a:p>
            </c:rich>
          </c:tx>
          <c:layout>
            <c:manualLayout>
              <c:xMode val="edge"/>
              <c:yMode val="edge"/>
              <c:x val="3.3190383752753523E-2"/>
              <c:y val="0.256719472565929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372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latin typeface="Arial" panose="020B0604020202020204" pitchFamily="34" charset="0"/>
                <a:cs typeface="Arial" panose="020B0604020202020204" pitchFamily="34" charset="0"/>
              </a:rPr>
              <a:t>Number</a:t>
            </a:r>
            <a:r>
              <a:rPr lang="en-US" sz="1000" b="1" baseline="0">
                <a:latin typeface="Arial" panose="020B0604020202020204" pitchFamily="34" charset="0"/>
                <a:cs typeface="Arial" panose="020B0604020202020204" pitchFamily="34" charset="0"/>
              </a:rPr>
              <a:t> of Individuals Who Were Paid Benefits By Week: Regular UI and PUA</a:t>
            </a:r>
          </a:p>
          <a:p>
            <a:pPr>
              <a:defRPr sz="1000" b="1">
                <a:latin typeface="Arial" panose="020B0604020202020204" pitchFamily="34" charset="0"/>
                <a:cs typeface="Arial" panose="020B0604020202020204" pitchFamily="34" charset="0"/>
              </a:defRPr>
            </a:pPr>
            <a:r>
              <a:rPr lang="en-US" sz="1000" b="0" baseline="0">
                <a:latin typeface="Arial" panose="020B0604020202020204" pitchFamily="34" charset="0"/>
                <a:cs typeface="Arial" panose="020B0604020202020204" pitchFamily="34" charset="0"/>
              </a:rPr>
              <a:t>(Thousands of Persons)</a:t>
            </a:r>
            <a:endParaRPr lang="en-US" sz="1000" b="0">
              <a:latin typeface="Arial" panose="020B0604020202020204" pitchFamily="34" charset="0"/>
              <a:cs typeface="Arial" panose="020B0604020202020204" pitchFamily="34" charset="0"/>
            </a:endParaRPr>
          </a:p>
        </c:rich>
      </c:tx>
      <c:layout>
        <c:manualLayout>
          <c:xMode val="edge"/>
          <c:yMode val="edge"/>
          <c:x val="0.12848186590312571"/>
          <c:y val="3.472222222222222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58027121609799"/>
          <c:y val="0.28614583333333332"/>
          <c:w val="0.81586395450568683"/>
          <c:h val="0.55453943257092864"/>
        </c:manualLayout>
      </c:layout>
      <c:barChart>
        <c:barDir val="col"/>
        <c:grouping val="clustered"/>
        <c:varyColors val="0"/>
        <c:ser>
          <c:idx val="0"/>
          <c:order val="0"/>
          <c:tx>
            <c:strRef>
              <c:f>'individual paid benefits'!$A$4</c:f>
              <c:strCache>
                <c:ptCount val="1"/>
                <c:pt idx="0">
                  <c:v>PUA</c:v>
                </c:pt>
              </c:strCache>
            </c:strRef>
          </c:tx>
          <c:spPr>
            <a:solidFill>
              <a:srgbClr val="C00000"/>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paid benefits'!$V$2:$AA$2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'individual paid benefits'!$V$4:$AA$4</c:f>
              <c:numCache>
                <c:formatCode>#,##0</c:formatCode>
                <c:ptCount val="6"/>
                <c:pt idx="0">
                  <c:v>1478</c:v>
                </c:pt>
                <c:pt idx="1">
                  <c:v>1277</c:v>
                </c:pt>
                <c:pt idx="2">
                  <c:v>1138</c:v>
                </c:pt>
                <c:pt idx="3">
                  <c:v>1077</c:v>
                </c:pt>
                <c:pt idx="4">
                  <c:v>1110</c:v>
                </c:pt>
                <c:pt idx="5">
                  <c:v>1151</c:v>
                </c:pt>
              </c:numCache>
            </c:numRef>
          </c:val>
        </c:ser>
        <c:ser>
          <c:idx val="1"/>
          <c:order val="1"/>
          <c:tx>
            <c:strRef>
              <c:f>'individual paid benefits'!$A$3</c:f>
              <c:strCache>
                <c:ptCount val="1"/>
                <c:pt idx="0">
                  <c:v>Reg. UI</c:v>
                </c:pt>
              </c:strCache>
            </c:strRef>
          </c:tx>
          <c:spPr>
            <a:solidFill>
              <a:srgbClr val="99CCFF"/>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rgbClr val="0000CC"/>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'individual paid benefits'!$V$2:$AA$2</c:f>
              <c:strCache>
                <c:ptCount val="6"/>
                <c:pt idx="0">
                  <c:v>Week 
Ending
Jan. 09</c:v>
                </c:pt>
                <c:pt idx="1">
                  <c:v>Week 
Ending
Jan. 16</c:v>
                </c:pt>
                <c:pt idx="2">
                  <c:v>Week 
Ending
Jan. 23</c:v>
                </c:pt>
                <c:pt idx="3">
                  <c:v>Week 
Ending
Jan. 30</c:v>
                </c:pt>
                <c:pt idx="4">
                  <c:v>Week 
Ending
Feb. 06</c:v>
                </c:pt>
                <c:pt idx="5">
                  <c:v>Week 
Ending
Feb. 13</c:v>
                </c:pt>
              </c:strCache>
            </c:strRef>
          </c:cat>
          <c:val>
            <c:numRef>
              <c:f>'individual paid benefits'!$V$3:$AA$3</c:f>
              <c:numCache>
                <c:formatCode>#,##0</c:formatCode>
                <c:ptCount val="6"/>
                <c:pt idx="0">
                  <c:v>2795</c:v>
                </c:pt>
                <c:pt idx="1">
                  <c:v>2679</c:v>
                </c:pt>
                <c:pt idx="2">
                  <c:v>2534</c:v>
                </c:pt>
                <c:pt idx="3">
                  <c:v>2511</c:v>
                </c:pt>
                <c:pt idx="4">
                  <c:v>2489</c:v>
                </c:pt>
                <c:pt idx="5">
                  <c:v>2467</c:v>
                </c:pt>
              </c:numCache>
            </c:numRef>
          </c:val>
        </c:ser>
        <c:dLbls>
          <c:showLegendKey val="0"/>
          <c:showVal val="0"/>
          <c:showCatName val="0"/>
          <c:showSerName val="0"/>
          <c:showPercent val="0"/>
          <c:showBubbleSize val="0"/>
        </c:dLbls>
        <c:gapWidth val="50"/>
        <c:axId val="-935863184"/>
        <c:axId val="-935864816"/>
      </c:barChart>
      <c:catAx>
        <c:axId val="-935863184"/>
        <c:scaling>
          <c:orientation val="minMax"/>
        </c:scaling>
        <c:delete val="0"/>
        <c:axPos val="b"/>
        <c:majorGridlines>
          <c:spPr>
            <a:ln w="3175" cap="flat" cmpd="sng" algn="ctr">
              <a:solidFill>
                <a:schemeClr val="bg1">
                  <a:lumMod val="65000"/>
                </a:schemeClr>
              </a:solidFill>
              <a:round/>
            </a:ln>
            <a:effectLst/>
          </c:spPr>
        </c:majorGridlines>
        <c:numFmt formatCode="General" sourceLinked="1"/>
        <c:majorTickMark val="none"/>
        <c:minorTickMark val="none"/>
        <c:tickLblPos val="nextTo"/>
        <c:spPr>
          <a:noFill/>
          <a:ln w="317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4816"/>
        <c:crosses val="autoZero"/>
        <c:auto val="1"/>
        <c:lblAlgn val="ctr"/>
        <c:lblOffset val="100"/>
        <c:noMultiLvlLbl val="0"/>
      </c:catAx>
      <c:valAx>
        <c:axId val="-935864816"/>
        <c:scaling>
          <c:orientation val="minMax"/>
          <c:max val="4000"/>
          <c:min val="0"/>
        </c:scaling>
        <c:delete val="0"/>
        <c:axPos val="l"/>
        <c:majorGridlines>
          <c:spPr>
            <a:ln w="317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Individuals Paid Benefits (Thousands)</a:t>
                </a:r>
              </a:p>
            </c:rich>
          </c:tx>
          <c:layout>
            <c:manualLayout>
              <c:xMode val="edge"/>
              <c:yMode val="edge"/>
              <c:x val="2.0035748580306632E-2"/>
              <c:y val="0.2977198162729658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5863184"/>
        <c:crosses val="autoZero"/>
        <c:crossBetween val="between"/>
        <c:majorUnit val="1000"/>
      </c:valAx>
      <c:spPr>
        <a:noFill/>
        <a:ln w="3175">
          <a:solidFill>
            <a:schemeClr val="bg1">
              <a:lumMod val="65000"/>
            </a:schemeClr>
          </a:solidFill>
        </a:ln>
        <a:effectLst/>
      </c:spPr>
    </c:plotArea>
    <c:legend>
      <c:legendPos val="t"/>
      <c:layout>
        <c:manualLayout>
          <c:xMode val="edge"/>
          <c:yMode val="edge"/>
          <c:x val="0.28491797900262467"/>
          <c:y val="0.20238095238095238"/>
          <c:w val="0.49155856377501173"/>
          <c:h val="5.5380304024496937E-2"/>
        </c:manualLayout>
      </c:layout>
      <c:overlay val="0"/>
      <c:spPr>
        <a:noFill/>
        <a:ln>
          <a:solidFill>
            <a:schemeClr val="bg1">
              <a:lumMod val="6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113433</xdr:colOff>
      <xdr:row>10</xdr:row>
      <xdr:rowOff>7795</xdr:rowOff>
    </xdr:from>
    <xdr:to>
      <xdr:col>7</xdr:col>
      <xdr:colOff>368010</xdr:colOff>
      <xdr:row>26</xdr:row>
      <xdr:rowOff>160195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80527</xdr:colOff>
      <xdr:row>29</xdr:row>
      <xdr:rowOff>1</xdr:rowOff>
    </xdr:from>
    <xdr:to>
      <xdr:col>8</xdr:col>
      <xdr:colOff>522141</xdr:colOff>
      <xdr:row>45</xdr:row>
      <xdr:rowOff>152401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10</xdr:row>
      <xdr:rowOff>19050</xdr:rowOff>
    </xdr:from>
    <xdr:to>
      <xdr:col>7</xdr:col>
      <xdr:colOff>342899</xdr:colOff>
      <xdr:row>26</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47624</xdr:colOff>
      <xdr:row>28</xdr:row>
      <xdr:rowOff>123825</xdr:rowOff>
    </xdr:from>
    <xdr:to>
      <xdr:col>8</xdr:col>
      <xdr:colOff>533399</xdr:colOff>
      <xdr:row>45</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12</xdr:row>
      <xdr:rowOff>19050</xdr:rowOff>
    </xdr:from>
    <xdr:to>
      <xdr:col>7</xdr:col>
      <xdr:colOff>371475</xdr:colOff>
      <xdr:row>28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31</xdr:row>
      <xdr:rowOff>19050</xdr:rowOff>
    </xdr:from>
    <xdr:to>
      <xdr:col>9</xdr:col>
      <xdr:colOff>321945</xdr:colOff>
      <xdr:row>47</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9525</xdr:rowOff>
    </xdr:from>
    <xdr:to>
      <xdr:col>7</xdr:col>
      <xdr:colOff>285750</xdr:colOff>
      <xdr:row>25</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28</xdr:row>
      <xdr:rowOff>0</xdr:rowOff>
    </xdr:from>
    <xdr:to>
      <xdr:col>8</xdr:col>
      <xdr:colOff>38100</xdr:colOff>
      <xdr:row>44</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457199</xdr:colOff>
      <xdr:row>0</xdr:row>
      <xdr:rowOff>76200</xdr:rowOff>
    </xdr:from>
    <xdr:to>
      <xdr:col>9</xdr:col>
      <xdr:colOff>133348</xdr:colOff>
      <xdr:row>3</xdr:row>
      <xdr:rowOff>85725</xdr:rowOff>
    </xdr:to>
    <xdr:sp macro="" textlink="">
      <xdr:nvSpPr>
        <xdr:cNvPr id="2" name="Text Box 52"/>
        <xdr:cNvSpPr txBox="1">
          <a:spLocks noChangeArrowheads="1"/>
        </xdr:cNvSpPr>
      </xdr:nvSpPr>
      <xdr:spPr bwMode="auto">
        <a:xfrm>
          <a:off x="2809874" y="76200"/>
          <a:ext cx="631507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marL="0" marR="0" algn="ctr">
            <a:lnSpc>
              <a:spcPts val="1340"/>
            </a:lnSpc>
            <a:spcBef>
              <a:spcPts val="0"/>
            </a:spcBef>
            <a:spcAft>
              <a:spcPts val="0"/>
            </a:spcAft>
          </a:pPr>
          <a:r>
            <a:rPr lang="en-US" sz="1600" b="1" u="none" strike="noStrike">
              <a:solidFill>
                <a:srgbClr val="005E7C"/>
              </a:solidFill>
              <a:effectLst/>
              <a:latin typeface="Arial" panose="020B0604020202020204" pitchFamily="34" charset="0"/>
              <a:ea typeface="Arial" panose="020B0604020202020204" pitchFamily="34" charset="0"/>
            </a:rPr>
            <a:t>Unemployment Insurance (UI)</a:t>
          </a:r>
          <a:r>
            <a:rPr lang="en-US" sz="1600" b="1" u="none" strike="noStrike" spc="-70">
              <a:solidFill>
                <a:srgbClr val="005E7C"/>
              </a:solidFill>
              <a:effectLst/>
              <a:latin typeface="Arial" panose="020B0604020202020204" pitchFamily="34" charset="0"/>
              <a:ea typeface="Arial" panose="020B0604020202020204" pitchFamily="34" charset="0"/>
            </a:rPr>
            <a:t> </a:t>
          </a:r>
          <a:r>
            <a:rPr lang="en-US" sz="1600" b="1" u="none" strike="noStrike">
              <a:solidFill>
                <a:srgbClr val="C27C04"/>
              </a:solidFill>
              <a:effectLst/>
              <a:latin typeface="Arial" panose="020B0604020202020204" pitchFamily="34" charset="0"/>
              <a:ea typeface="Arial" panose="020B0604020202020204" pitchFamily="34" charset="0"/>
            </a:rPr>
            <a:t>▪</a:t>
          </a:r>
          <a:r>
            <a:rPr lang="en-US" sz="1600" b="1" u="none" strike="noStrike" spc="-85">
              <a:solidFill>
                <a:srgbClr val="C27C04"/>
              </a:solidFill>
              <a:effectLst/>
              <a:latin typeface="Arial" panose="020B0604020202020204" pitchFamily="34" charset="0"/>
              <a:ea typeface="Arial" panose="020B0604020202020204" pitchFamily="34" charset="0"/>
            </a:rPr>
            <a:t> </a:t>
          </a:r>
          <a:r>
            <a:rPr lang="en-US" sz="1600" b="1" u="none" strike="noStrike">
              <a:solidFill>
                <a:srgbClr val="005E7C"/>
              </a:solidFill>
              <a:effectLst/>
              <a:latin typeface="Arial" panose="020B0604020202020204" pitchFamily="34" charset="0"/>
              <a:ea typeface="Arial" panose="020B0604020202020204" pitchFamily="34" charset="0"/>
            </a:rPr>
            <a:t>Weekly Summary</a:t>
          </a:r>
        </a:p>
        <a:p>
          <a:pPr marL="0" marR="0" algn="ctr">
            <a:lnSpc>
              <a:spcPts val="1340"/>
            </a:lnSpc>
            <a:spcBef>
              <a:spcPts val="0"/>
            </a:spcBef>
            <a:spcAft>
              <a:spcPts val="0"/>
            </a:spcAft>
          </a:pPr>
          <a:endParaRPr lang="en-US" sz="1400">
            <a:effectLst/>
            <a:latin typeface="Arial" panose="020B0604020202020204" pitchFamily="34" charset="0"/>
            <a:ea typeface="Arial" panose="020B0604020202020204" pitchFamily="34" charset="0"/>
          </a:endParaRPr>
        </a:p>
      </xdr:txBody>
    </xdr:sp>
    <xdr:clientData/>
  </xdr:twoCellAnchor>
  <xdr:twoCellAnchor>
    <xdr:from>
      <xdr:col>0</xdr:col>
      <xdr:colOff>0</xdr:colOff>
      <xdr:row>34</xdr:row>
      <xdr:rowOff>180975</xdr:rowOff>
    </xdr:from>
    <xdr:to>
      <xdr:col>6</xdr:col>
      <xdr:colOff>628650</xdr:colOff>
      <xdr:row>35</xdr:row>
      <xdr:rowOff>0</xdr:rowOff>
    </xdr:to>
    <xdr:sp macro="" textlink="">
      <xdr:nvSpPr>
        <xdr:cNvPr id="7" name="TextBox 6"/>
        <xdr:cNvSpPr txBox="1"/>
      </xdr:nvSpPr>
      <xdr:spPr>
        <a:xfrm>
          <a:off x="428625" y="6219825"/>
          <a:ext cx="12420600"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The Pandemic Unemployment Assistance (PUA) was implemented</a:t>
          </a:r>
          <a:r>
            <a:rPr lang="en-US" sz="1000" baseline="0">
              <a:effectLst/>
              <a:latin typeface="Arial" panose="020B0604020202020204" pitchFamily="34" charset="0"/>
              <a:ea typeface="Arial" panose="020B0604020202020204" pitchFamily="34" charset="0"/>
              <a:cs typeface="Arial" panose="020B0604020202020204" pitchFamily="34" charset="0"/>
            </a:rPr>
            <a:t> </a:t>
          </a:r>
          <a:r>
            <a:rPr lang="en-US" sz="1000">
              <a:effectLst/>
              <a:latin typeface="Arial" panose="020B0604020202020204" pitchFamily="34" charset="0"/>
              <a:ea typeface="Arial" panose="020B0604020202020204" pitchFamily="34" charset="0"/>
              <a:cs typeface="Arial" panose="020B0604020202020204" pitchFamily="34" charset="0"/>
            </a:rPr>
            <a:t>in California on April 28, 2020</a:t>
          </a:r>
        </a:p>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Initial Claims filed and reported on the DOL ETA 538</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26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Includes $600 federal stimulus payments EDD adds to each week of regular UI/PUA benefits. Regular UI benefits are paid out of California’s UI Trust Fund with contributions from employers, PUA and $600 federal stimulus payments are paid for by the federal government. </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0"/>
            </a:spcBef>
            <a:spcAft>
              <a:spcPts val="0"/>
            </a:spcAft>
            <a:buSzPts val="650"/>
            <a:buFont typeface="Arial" panose="020B0604020202020204" pitchFamily="34" charset="0"/>
            <a:buAutoNum type="arabicPeriod"/>
          </a:pPr>
          <a:r>
            <a:rPr lang="en-US" sz="1000">
              <a:solidFill>
                <a:srgbClr val="000000"/>
              </a:solidFill>
              <a:effectLst/>
              <a:latin typeface="Arial" panose="020B0604020202020204" pitchFamily="34" charset="0"/>
              <a:ea typeface="Arial" panose="020B0604020202020204" pitchFamily="34" charset="0"/>
              <a:cs typeface="Arial" panose="020B0604020202020204" pitchFamily="34" charset="0"/>
            </a:rPr>
            <a:t>Claims processed counts can be higher than submitted applications due to processing of applications submitted prior to WE March 14.  </a:t>
          </a:r>
          <a:endParaRPr lang="en-US" sz="1600">
            <a:solidFill>
              <a:srgbClr val="000000"/>
            </a:solidFill>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238124</xdr:colOff>
      <xdr:row>2</xdr:row>
      <xdr:rowOff>28575</xdr:rowOff>
    </xdr:from>
    <xdr:to>
      <xdr:col>11</xdr:col>
      <xdr:colOff>695323</xdr:colOff>
      <xdr:row>3</xdr:row>
      <xdr:rowOff>57150</xdr:rowOff>
    </xdr:to>
    <xdr:sp macro="" textlink="">
      <xdr:nvSpPr>
        <xdr:cNvPr id="2" name="Text Box 52"/>
        <xdr:cNvSpPr txBox="1">
          <a:spLocks noChangeArrowheads="1"/>
        </xdr:cNvSpPr>
      </xdr:nvSpPr>
      <xdr:spPr bwMode="auto">
        <a:xfrm>
          <a:off x="4314824" y="419100"/>
          <a:ext cx="5600699"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marL="0" marR="0" algn="ctr">
            <a:lnSpc>
              <a:spcPts val="1340"/>
            </a:lnSpc>
            <a:spcBef>
              <a:spcPts val="0"/>
            </a:spcBef>
            <a:spcAft>
              <a:spcPts val="0"/>
            </a:spcAft>
          </a:pPr>
          <a:r>
            <a:rPr lang="en-US" sz="1600" b="1" u="none" strike="noStrike">
              <a:solidFill>
                <a:srgbClr val="005E7C"/>
              </a:solidFill>
              <a:effectLst/>
              <a:latin typeface="Arial" panose="020B0604020202020204" pitchFamily="34" charset="0"/>
              <a:ea typeface="Arial" panose="020B0604020202020204" pitchFamily="34" charset="0"/>
            </a:rPr>
            <a:t>Unemployment Insurance (UI)</a:t>
          </a:r>
          <a:r>
            <a:rPr lang="en-US" sz="1600" b="1" u="none" strike="noStrike" spc="-70">
              <a:solidFill>
                <a:srgbClr val="005E7C"/>
              </a:solidFill>
              <a:effectLst/>
              <a:latin typeface="Arial" panose="020B0604020202020204" pitchFamily="34" charset="0"/>
              <a:ea typeface="Arial" panose="020B0604020202020204" pitchFamily="34" charset="0"/>
            </a:rPr>
            <a:t> </a:t>
          </a:r>
          <a:r>
            <a:rPr lang="en-US" sz="1600" b="1" u="none" strike="noStrike">
              <a:solidFill>
                <a:srgbClr val="C27C04"/>
              </a:solidFill>
              <a:effectLst/>
              <a:latin typeface="Arial" panose="020B0604020202020204" pitchFamily="34" charset="0"/>
              <a:ea typeface="Arial" panose="020B0604020202020204" pitchFamily="34" charset="0"/>
            </a:rPr>
            <a:t>▪</a:t>
          </a:r>
          <a:r>
            <a:rPr lang="en-US" sz="1600" b="1" u="none" strike="noStrike" spc="-85">
              <a:solidFill>
                <a:srgbClr val="C27C04"/>
              </a:solidFill>
              <a:effectLst/>
              <a:latin typeface="Arial" panose="020B0604020202020204" pitchFamily="34" charset="0"/>
              <a:ea typeface="Arial" panose="020B0604020202020204" pitchFamily="34" charset="0"/>
            </a:rPr>
            <a:t> </a:t>
          </a:r>
          <a:r>
            <a:rPr lang="en-US" sz="1600" b="1" u="none" strike="noStrike">
              <a:solidFill>
                <a:srgbClr val="005E7C"/>
              </a:solidFill>
              <a:effectLst/>
              <a:latin typeface="Arial" panose="020B0604020202020204" pitchFamily="34" charset="0"/>
              <a:ea typeface="Arial" panose="020B0604020202020204" pitchFamily="34" charset="0"/>
            </a:rPr>
            <a:t>Data Dashboard</a:t>
          </a:r>
          <a:r>
            <a:rPr lang="en-US" sz="1050" b="1" u="none" strike="noStrike" spc="-5">
              <a:solidFill>
                <a:srgbClr val="005E7C"/>
              </a:solidFill>
              <a:effectLst/>
              <a:latin typeface="Arial" panose="020B0604020202020204" pitchFamily="34" charset="0"/>
              <a:ea typeface="Arial" panose="020B0604020202020204" pitchFamily="34" charset="0"/>
            </a:rPr>
            <a:t> </a:t>
          </a:r>
          <a:endParaRPr lang="en-US" sz="1400">
            <a:effectLst/>
            <a:latin typeface="Arial" panose="020B0604020202020204" pitchFamily="34" charset="0"/>
            <a:ea typeface="Arial" panose="020B0604020202020204" pitchFamily="34" charset="0"/>
          </a:endParaRPr>
        </a:p>
      </xdr:txBody>
    </xdr:sp>
    <xdr:clientData/>
  </xdr:twoCellAnchor>
  <xdr:twoCellAnchor>
    <xdr:from>
      <xdr:col>3</xdr:col>
      <xdr:colOff>47625</xdr:colOff>
      <xdr:row>3</xdr:row>
      <xdr:rowOff>114299</xdr:rowOff>
    </xdr:from>
    <xdr:to>
      <xdr:col>5</xdr:col>
      <xdr:colOff>581660</xdr:colOff>
      <xdr:row>7</xdr:row>
      <xdr:rowOff>15874</xdr:rowOff>
    </xdr:to>
    <xdr:sp macro="" textlink="">
      <xdr:nvSpPr>
        <xdr:cNvPr id="3" name="Text Box 319"/>
        <xdr:cNvSpPr txBox="1">
          <a:spLocks noChangeArrowheads="1"/>
        </xdr:cNvSpPr>
      </xdr:nvSpPr>
      <xdr:spPr bwMode="auto">
        <a:xfrm>
          <a:off x="2428875" y="876299"/>
          <a:ext cx="2229485" cy="70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Total Applications Submitted</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(Approx. UI Online applications received from unemployed workers) </a:t>
          </a:r>
          <a:r>
            <a:rPr lang="en-US" sz="1000" baseline="30000">
              <a:effectLst/>
              <a:latin typeface="Arial" panose="020B0604020202020204" pitchFamily="34" charset="0"/>
              <a:ea typeface="Arial" panose="020B0604020202020204" pitchFamily="34" charset="0"/>
            </a:rPr>
            <a:t>1</a:t>
          </a:r>
          <a:endParaRPr lang="en-US" sz="1000">
            <a:effectLst/>
            <a:latin typeface="Arial" panose="020B0604020202020204" pitchFamily="34" charset="0"/>
            <a:ea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4</xdr:row>
          <xdr:rowOff>66675</xdr:rowOff>
        </xdr:from>
        <xdr:to>
          <xdr:col>8</xdr:col>
          <xdr:colOff>209550</xdr:colOff>
          <xdr:row>6</xdr:row>
          <xdr:rowOff>47625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76201</xdr:colOff>
      <xdr:row>4</xdr:row>
      <xdr:rowOff>47625</xdr:rowOff>
    </xdr:from>
    <xdr:to>
      <xdr:col>11</xdr:col>
      <xdr:colOff>571501</xdr:colOff>
      <xdr:row>9</xdr:row>
      <xdr:rowOff>8890</xdr:rowOff>
    </xdr:to>
    <xdr:sp macro="" textlink="">
      <xdr:nvSpPr>
        <xdr:cNvPr id="5" name="Text Box 319"/>
        <xdr:cNvSpPr txBox="1">
          <a:spLocks noChangeArrowheads="1"/>
        </xdr:cNvSpPr>
      </xdr:nvSpPr>
      <xdr:spPr bwMode="auto">
        <a:xfrm>
          <a:off x="7400926" y="1009650"/>
          <a:ext cx="2390775" cy="98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Total Benefits Paid </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(Approx. combination of first benefit payments and continued claim bi-weekly payments) </a:t>
          </a:r>
          <a:r>
            <a:rPr lang="en-US" sz="1000" baseline="30000">
              <a:effectLst/>
              <a:latin typeface="Arial" panose="020B0604020202020204" pitchFamily="34" charset="0"/>
              <a:ea typeface="Arial" panose="020B0604020202020204" pitchFamily="34" charset="0"/>
            </a:rPr>
            <a:t>3</a:t>
          </a:r>
          <a:endParaRPr lang="en-US" sz="1400">
            <a:effectLst/>
            <a:latin typeface="Arial" panose="020B0604020202020204" pitchFamily="34" charset="0"/>
            <a:ea typeface="Arial" panose="020B0604020202020204" pitchFamily="34" charset="0"/>
          </a:endParaRPr>
        </a:p>
      </xdr:txBody>
    </xdr:sp>
    <xdr:clientData/>
  </xdr:twoCellAnchor>
  <xdr:twoCellAnchor>
    <xdr:from>
      <xdr:col>12</xdr:col>
      <xdr:colOff>47626</xdr:colOff>
      <xdr:row>4</xdr:row>
      <xdr:rowOff>38100</xdr:rowOff>
    </xdr:from>
    <xdr:to>
      <xdr:col>15</xdr:col>
      <xdr:colOff>9526</xdr:colOff>
      <xdr:row>8</xdr:row>
      <xdr:rowOff>121285</xdr:rowOff>
    </xdr:to>
    <xdr:sp macro="" textlink="">
      <xdr:nvSpPr>
        <xdr:cNvPr id="6" name="Text Box 319"/>
        <xdr:cNvSpPr txBox="1">
          <a:spLocks noChangeArrowheads="1"/>
        </xdr:cNvSpPr>
      </xdr:nvSpPr>
      <xdr:spPr bwMode="auto">
        <a:xfrm>
          <a:off x="10172701" y="1000125"/>
          <a:ext cx="2457450" cy="892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Individuals Paid Benefits </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(Expressed as four-week rolling totals to account for different bi-weekly payment cycles)</a:t>
          </a:r>
          <a:endParaRPr lang="en-US" sz="1100">
            <a:effectLst/>
            <a:latin typeface="Arial" panose="020B0604020202020204" pitchFamily="34" charset="0"/>
            <a:ea typeface="Arial" panose="020B0604020202020204" pitchFamily="34" charset="0"/>
          </a:endParaRPr>
        </a:p>
      </xdr:txBody>
    </xdr:sp>
    <xdr:clientData/>
  </xdr:twoCellAnchor>
  <xdr:twoCellAnchor>
    <xdr:from>
      <xdr:col>1</xdr:col>
      <xdr:colOff>57150</xdr:colOff>
      <xdr:row>16</xdr:row>
      <xdr:rowOff>123825</xdr:rowOff>
    </xdr:from>
    <xdr:to>
      <xdr:col>14</xdr:col>
      <xdr:colOff>866775</xdr:colOff>
      <xdr:row>21</xdr:row>
      <xdr:rowOff>57150</xdr:rowOff>
    </xdr:to>
    <xdr:sp macro="" textlink="">
      <xdr:nvSpPr>
        <xdr:cNvPr id="7" name="TextBox 6"/>
        <xdr:cNvSpPr txBox="1"/>
      </xdr:nvSpPr>
      <xdr:spPr>
        <a:xfrm>
          <a:off x="666750" y="3228975"/>
          <a:ext cx="1209675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The Pandemic Unemployment Assistance (PUA) was implemented</a:t>
          </a:r>
          <a:r>
            <a:rPr lang="en-US" sz="1000" baseline="0">
              <a:effectLst/>
              <a:latin typeface="Arial" panose="020B0604020202020204" pitchFamily="34" charset="0"/>
              <a:ea typeface="Arial" panose="020B0604020202020204" pitchFamily="34" charset="0"/>
              <a:cs typeface="Arial" panose="020B0604020202020204" pitchFamily="34" charset="0"/>
            </a:rPr>
            <a:t> </a:t>
          </a:r>
          <a:r>
            <a:rPr lang="en-US" sz="1000">
              <a:effectLst/>
              <a:latin typeface="Arial" panose="020B0604020202020204" pitchFamily="34" charset="0"/>
              <a:ea typeface="Arial" panose="020B0604020202020204" pitchFamily="34" charset="0"/>
              <a:cs typeface="Arial" panose="020B0604020202020204" pitchFamily="34" charset="0"/>
            </a:rPr>
            <a:t>in California on April 28, 2020</a:t>
          </a:r>
        </a:p>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Initial Claims filed and reported on the DOL ETA 538</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26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Includes $600 federal stimulus payments EDD adds to each week of regular UI/PUA benefits. Regular UI benefits are paid out of California’s UI Trust Fund with contributions from employers, PUA and $600 federal stimulus payments are paid for by the federal government. </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0"/>
            </a:spcBef>
            <a:spcAft>
              <a:spcPts val="0"/>
            </a:spcAft>
            <a:buSzPts val="650"/>
            <a:buFont typeface="Arial" panose="020B0604020202020204" pitchFamily="34" charset="0"/>
            <a:buAutoNum type="arabicPeriod"/>
          </a:pPr>
          <a:r>
            <a:rPr lang="en-US" sz="1000">
              <a:solidFill>
                <a:srgbClr val="000000"/>
              </a:solidFill>
              <a:effectLst/>
              <a:latin typeface="Arial" panose="020B0604020202020204" pitchFamily="34" charset="0"/>
              <a:ea typeface="Arial" panose="020B0604020202020204" pitchFamily="34" charset="0"/>
              <a:cs typeface="Arial" panose="020B0604020202020204" pitchFamily="34" charset="0"/>
            </a:rPr>
            <a:t>Claims processed counts can be higher than submitted applications due to processing of applications submitted prior to WE March 14.  </a:t>
          </a:r>
          <a:endParaRPr lang="en-US" sz="1600">
            <a:solidFill>
              <a:srgbClr val="000000"/>
            </a:solidFill>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238124</xdr:colOff>
      <xdr:row>2</xdr:row>
      <xdr:rowOff>28575</xdr:rowOff>
    </xdr:from>
    <xdr:to>
      <xdr:col>11</xdr:col>
      <xdr:colOff>695323</xdr:colOff>
      <xdr:row>3</xdr:row>
      <xdr:rowOff>57150</xdr:rowOff>
    </xdr:to>
    <xdr:sp macro="" textlink="">
      <xdr:nvSpPr>
        <xdr:cNvPr id="2" name="Text Box 52"/>
        <xdr:cNvSpPr txBox="1">
          <a:spLocks noChangeArrowheads="1"/>
        </xdr:cNvSpPr>
      </xdr:nvSpPr>
      <xdr:spPr bwMode="auto">
        <a:xfrm>
          <a:off x="4238624" y="419100"/>
          <a:ext cx="5743574"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marL="0" marR="0" algn="ctr">
            <a:lnSpc>
              <a:spcPts val="1340"/>
            </a:lnSpc>
            <a:spcBef>
              <a:spcPts val="0"/>
            </a:spcBef>
            <a:spcAft>
              <a:spcPts val="0"/>
            </a:spcAft>
          </a:pPr>
          <a:r>
            <a:rPr lang="en-US" sz="1600" b="1" u="none" strike="noStrike">
              <a:solidFill>
                <a:srgbClr val="005E7C"/>
              </a:solidFill>
              <a:effectLst/>
              <a:latin typeface="Arial" panose="020B0604020202020204" pitchFamily="34" charset="0"/>
              <a:ea typeface="Arial" panose="020B0604020202020204" pitchFamily="34" charset="0"/>
            </a:rPr>
            <a:t>Unemployment Insurance (UI)</a:t>
          </a:r>
          <a:r>
            <a:rPr lang="en-US" sz="1600" b="1" u="none" strike="noStrike" spc="-70">
              <a:solidFill>
                <a:srgbClr val="005E7C"/>
              </a:solidFill>
              <a:effectLst/>
              <a:latin typeface="Arial" panose="020B0604020202020204" pitchFamily="34" charset="0"/>
              <a:ea typeface="Arial" panose="020B0604020202020204" pitchFamily="34" charset="0"/>
            </a:rPr>
            <a:t> </a:t>
          </a:r>
          <a:r>
            <a:rPr lang="en-US" sz="1600" b="1" u="none" strike="noStrike">
              <a:solidFill>
                <a:srgbClr val="C27C04"/>
              </a:solidFill>
              <a:effectLst/>
              <a:latin typeface="Arial" panose="020B0604020202020204" pitchFamily="34" charset="0"/>
              <a:ea typeface="Arial" panose="020B0604020202020204" pitchFamily="34" charset="0"/>
            </a:rPr>
            <a:t>▪</a:t>
          </a:r>
          <a:r>
            <a:rPr lang="en-US" sz="1600" b="1" u="none" strike="noStrike" spc="-85">
              <a:solidFill>
                <a:srgbClr val="C27C04"/>
              </a:solidFill>
              <a:effectLst/>
              <a:latin typeface="Arial" panose="020B0604020202020204" pitchFamily="34" charset="0"/>
              <a:ea typeface="Arial" panose="020B0604020202020204" pitchFamily="34" charset="0"/>
            </a:rPr>
            <a:t> </a:t>
          </a:r>
          <a:r>
            <a:rPr lang="en-US" sz="1600" b="1" u="none" strike="noStrike">
              <a:solidFill>
                <a:srgbClr val="005E7C"/>
              </a:solidFill>
              <a:effectLst/>
              <a:latin typeface="Arial" panose="020B0604020202020204" pitchFamily="34" charset="0"/>
              <a:ea typeface="Arial" panose="020B0604020202020204" pitchFamily="34" charset="0"/>
            </a:rPr>
            <a:t>Data Dashboard</a:t>
          </a:r>
          <a:r>
            <a:rPr lang="en-US" sz="1050" b="1" u="none" strike="noStrike" spc="-5">
              <a:solidFill>
                <a:srgbClr val="005E7C"/>
              </a:solidFill>
              <a:effectLst/>
              <a:latin typeface="Arial" panose="020B0604020202020204" pitchFamily="34" charset="0"/>
              <a:ea typeface="Arial" panose="020B0604020202020204" pitchFamily="34" charset="0"/>
            </a:rPr>
            <a:t> </a:t>
          </a:r>
          <a:endParaRPr lang="en-US" sz="1400">
            <a:effectLst/>
            <a:latin typeface="Arial" panose="020B0604020202020204" pitchFamily="34" charset="0"/>
            <a:ea typeface="Arial" panose="020B0604020202020204" pitchFamily="34" charset="0"/>
          </a:endParaRPr>
        </a:p>
      </xdr:txBody>
    </xdr:sp>
    <xdr:clientData/>
  </xdr:twoCellAnchor>
  <xdr:twoCellAnchor>
    <xdr:from>
      <xdr:col>3</xdr:col>
      <xdr:colOff>47625</xdr:colOff>
      <xdr:row>3</xdr:row>
      <xdr:rowOff>114299</xdr:rowOff>
    </xdr:from>
    <xdr:to>
      <xdr:col>5</xdr:col>
      <xdr:colOff>581660</xdr:colOff>
      <xdr:row>7</xdr:row>
      <xdr:rowOff>15874</xdr:rowOff>
    </xdr:to>
    <xdr:sp macro="" textlink="">
      <xdr:nvSpPr>
        <xdr:cNvPr id="3" name="Text Box 319"/>
        <xdr:cNvSpPr txBox="1">
          <a:spLocks noChangeArrowheads="1"/>
        </xdr:cNvSpPr>
      </xdr:nvSpPr>
      <xdr:spPr bwMode="auto">
        <a:xfrm>
          <a:off x="2295525" y="876299"/>
          <a:ext cx="2286635" cy="70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Total Applications Submitted</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(Approx. UI Online applications received from unemployed workers) </a:t>
          </a:r>
          <a:r>
            <a:rPr lang="en-US" sz="1000" baseline="30000">
              <a:effectLst/>
              <a:latin typeface="Arial" panose="020B0604020202020204" pitchFamily="34" charset="0"/>
              <a:ea typeface="Arial" panose="020B0604020202020204" pitchFamily="34" charset="0"/>
            </a:rPr>
            <a:t>1</a:t>
          </a:r>
          <a:endParaRPr lang="en-US" sz="1000">
            <a:effectLst/>
            <a:latin typeface="Arial" panose="020B0604020202020204" pitchFamily="34" charset="0"/>
            <a:ea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4</xdr:row>
          <xdr:rowOff>66675</xdr:rowOff>
        </xdr:from>
        <xdr:to>
          <xdr:col>8</xdr:col>
          <xdr:colOff>314325</xdr:colOff>
          <xdr:row>6</xdr:row>
          <xdr:rowOff>47625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76201</xdr:colOff>
      <xdr:row>4</xdr:row>
      <xdr:rowOff>47625</xdr:rowOff>
    </xdr:from>
    <xdr:to>
      <xdr:col>11</xdr:col>
      <xdr:colOff>571501</xdr:colOff>
      <xdr:row>9</xdr:row>
      <xdr:rowOff>8890</xdr:rowOff>
    </xdr:to>
    <xdr:sp macro="" textlink="">
      <xdr:nvSpPr>
        <xdr:cNvPr id="5" name="Text Box 319"/>
        <xdr:cNvSpPr txBox="1">
          <a:spLocks noChangeArrowheads="1"/>
        </xdr:cNvSpPr>
      </xdr:nvSpPr>
      <xdr:spPr bwMode="auto">
        <a:xfrm>
          <a:off x="7467601" y="1009650"/>
          <a:ext cx="2390775" cy="98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Total Benefits Paid </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(Approx. combination of first benefit payments and continued claim bi-weekly payments) </a:t>
          </a:r>
          <a:r>
            <a:rPr lang="en-US" sz="1000" baseline="30000">
              <a:effectLst/>
              <a:latin typeface="Arial" panose="020B0604020202020204" pitchFamily="34" charset="0"/>
              <a:ea typeface="Arial" panose="020B0604020202020204" pitchFamily="34" charset="0"/>
            </a:rPr>
            <a:t>3</a:t>
          </a:r>
          <a:endParaRPr lang="en-US" sz="1400">
            <a:effectLst/>
            <a:latin typeface="Arial" panose="020B0604020202020204" pitchFamily="34" charset="0"/>
            <a:ea typeface="Arial" panose="020B0604020202020204" pitchFamily="34" charset="0"/>
          </a:endParaRPr>
        </a:p>
      </xdr:txBody>
    </xdr:sp>
    <xdr:clientData/>
  </xdr:twoCellAnchor>
  <xdr:twoCellAnchor>
    <xdr:from>
      <xdr:col>12</xdr:col>
      <xdr:colOff>47626</xdr:colOff>
      <xdr:row>4</xdr:row>
      <xdr:rowOff>38100</xdr:rowOff>
    </xdr:from>
    <xdr:to>
      <xdr:col>15</xdr:col>
      <xdr:colOff>9526</xdr:colOff>
      <xdr:row>8</xdr:row>
      <xdr:rowOff>121285</xdr:rowOff>
    </xdr:to>
    <xdr:sp macro="" textlink="">
      <xdr:nvSpPr>
        <xdr:cNvPr id="6" name="Text Box 319"/>
        <xdr:cNvSpPr txBox="1">
          <a:spLocks noChangeArrowheads="1"/>
        </xdr:cNvSpPr>
      </xdr:nvSpPr>
      <xdr:spPr bwMode="auto">
        <a:xfrm>
          <a:off x="10153651" y="1000125"/>
          <a:ext cx="2457450" cy="892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Individuals Paid Benefits </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(Expressed as four-week rolling totals to account for different bi-weekly payment cycles)</a:t>
          </a:r>
          <a:endParaRPr lang="en-US" sz="1100">
            <a:effectLst/>
            <a:latin typeface="Arial" panose="020B0604020202020204" pitchFamily="34" charset="0"/>
            <a:ea typeface="Arial" panose="020B0604020202020204" pitchFamily="34" charset="0"/>
          </a:endParaRPr>
        </a:p>
      </xdr:txBody>
    </xdr:sp>
    <xdr:clientData/>
  </xdr:twoCellAnchor>
  <xdr:twoCellAnchor>
    <xdr:from>
      <xdr:col>1</xdr:col>
      <xdr:colOff>57150</xdr:colOff>
      <xdr:row>16</xdr:row>
      <xdr:rowOff>123825</xdr:rowOff>
    </xdr:from>
    <xdr:to>
      <xdr:col>14</xdr:col>
      <xdr:colOff>866775</xdr:colOff>
      <xdr:row>22</xdr:row>
      <xdr:rowOff>171450</xdr:rowOff>
    </xdr:to>
    <xdr:sp macro="" textlink="">
      <xdr:nvSpPr>
        <xdr:cNvPr id="7" name="TextBox 6"/>
        <xdr:cNvSpPr txBox="1"/>
      </xdr:nvSpPr>
      <xdr:spPr>
        <a:xfrm>
          <a:off x="666750" y="3267075"/>
          <a:ext cx="11877675"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The Pandemic Unemployment Assistance (PUA) was implemented</a:t>
          </a:r>
          <a:r>
            <a:rPr lang="en-US" sz="1000" baseline="0">
              <a:effectLst/>
              <a:latin typeface="Arial" panose="020B0604020202020204" pitchFamily="34" charset="0"/>
              <a:ea typeface="Arial" panose="020B0604020202020204" pitchFamily="34" charset="0"/>
              <a:cs typeface="Arial" panose="020B0604020202020204" pitchFamily="34" charset="0"/>
            </a:rPr>
            <a:t> </a:t>
          </a:r>
          <a:r>
            <a:rPr lang="en-US" sz="1000">
              <a:effectLst/>
              <a:latin typeface="Arial" panose="020B0604020202020204" pitchFamily="34" charset="0"/>
              <a:ea typeface="Arial" panose="020B0604020202020204" pitchFamily="34" charset="0"/>
              <a:cs typeface="Arial" panose="020B0604020202020204" pitchFamily="34" charset="0"/>
            </a:rPr>
            <a:t>in California on April 28, 2020. The</a:t>
          </a:r>
          <a:r>
            <a:rPr lang="en-US" sz="1000" baseline="0">
              <a:effectLst/>
              <a:latin typeface="Arial" panose="020B0604020202020204" pitchFamily="34" charset="0"/>
              <a:ea typeface="Arial" panose="020B0604020202020204" pitchFamily="34" charset="0"/>
              <a:cs typeface="Arial" panose="020B0604020202020204" pitchFamily="34" charset="0"/>
            </a:rPr>
            <a:t> claims data</a:t>
          </a:r>
          <a:r>
            <a:rPr lang="en-US" sz="1000">
              <a:effectLst/>
              <a:latin typeface="Arial" panose="020B0604020202020204" pitchFamily="34" charset="0"/>
              <a:ea typeface="Arial" panose="020B0604020202020204" pitchFamily="34" charset="0"/>
              <a:cs typeface="Arial" panose="020B0604020202020204" pitchFamily="34" charset="0"/>
            </a:rPr>
            <a:t> is from week-ending May 9, 2020</a:t>
          </a:r>
          <a:r>
            <a:rPr lang="en-US" sz="1000">
              <a:solidFill>
                <a:schemeClr val="dk1"/>
              </a:solidFill>
              <a:effectLst/>
              <a:latin typeface="Arial" panose="020B0604020202020204" pitchFamily="34" charset="0"/>
              <a:ea typeface="Arial" panose="020B0604020202020204" pitchFamily="34" charset="0"/>
              <a:cs typeface="Arial" panose="020B0604020202020204" pitchFamily="34" charset="0"/>
            </a:rPr>
            <a:t>. The US DOL has published the nationwide PUA claims counts in their press relesase. California's estimated portion of the nationwide total is 112,791 PUA claims.</a:t>
          </a:r>
        </a:p>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Initial Claims filed and reported on the DOL ETA 538</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26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Includes $600 federal stimulus payments EDD adds to each week of regular UI/PUA benefits. Regular UI benefits are paid out of California’s UI Trust Fund with contributions from employers, PUA and $600 federal stimulus payments are paid for by the federal government. </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0"/>
            </a:spcBef>
            <a:spcAft>
              <a:spcPts val="0"/>
            </a:spcAft>
            <a:buSzPts val="650"/>
            <a:buFont typeface="Arial" panose="020B0604020202020204" pitchFamily="34" charset="0"/>
            <a:buAutoNum type="arabicPeriod"/>
          </a:pPr>
          <a:r>
            <a:rPr lang="en-US" sz="1000">
              <a:solidFill>
                <a:srgbClr val="000000"/>
              </a:solidFill>
              <a:effectLst/>
              <a:latin typeface="Arial" panose="020B0604020202020204" pitchFamily="34" charset="0"/>
              <a:ea typeface="Arial" panose="020B0604020202020204" pitchFamily="34" charset="0"/>
              <a:cs typeface="Arial" panose="020B0604020202020204" pitchFamily="34" charset="0"/>
            </a:rPr>
            <a:t>Claims processed counts can be higher than submitted applications due to processing of applications submitted prior to WE March 14.  </a:t>
          </a:r>
          <a:endParaRPr lang="en-US" sz="1600">
            <a:solidFill>
              <a:srgbClr val="000000"/>
            </a:solidFill>
            <a:effectLst/>
            <a:latin typeface="Arial" panose="020B0604020202020204" pitchFamily="34" charset="0"/>
            <a:ea typeface="Arial" panose="020B0604020202020204" pitchFamily="34" charset="0"/>
            <a:cs typeface="Arial" panose="020B0604020202020204" pitchFamily="34" charset="0"/>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238124</xdr:colOff>
      <xdr:row>2</xdr:row>
      <xdr:rowOff>28575</xdr:rowOff>
    </xdr:from>
    <xdr:to>
      <xdr:col>11</xdr:col>
      <xdr:colOff>695323</xdr:colOff>
      <xdr:row>3</xdr:row>
      <xdr:rowOff>57150</xdr:rowOff>
    </xdr:to>
    <xdr:sp macro="" textlink="">
      <xdr:nvSpPr>
        <xdr:cNvPr id="6" name="Text Box 52"/>
        <xdr:cNvSpPr txBox="1">
          <a:spLocks noChangeArrowheads="1"/>
        </xdr:cNvSpPr>
      </xdr:nvSpPr>
      <xdr:spPr bwMode="auto">
        <a:xfrm>
          <a:off x="4238624" y="419100"/>
          <a:ext cx="5286374"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marL="0" marR="0" algn="ctr">
            <a:lnSpc>
              <a:spcPts val="1340"/>
            </a:lnSpc>
            <a:spcBef>
              <a:spcPts val="0"/>
            </a:spcBef>
            <a:spcAft>
              <a:spcPts val="0"/>
            </a:spcAft>
          </a:pPr>
          <a:r>
            <a:rPr lang="en-US" sz="1600" b="1" u="none" strike="noStrike">
              <a:solidFill>
                <a:srgbClr val="005E7C"/>
              </a:solidFill>
              <a:effectLst/>
              <a:latin typeface="Arial" panose="020B0604020202020204" pitchFamily="34" charset="0"/>
              <a:ea typeface="Arial" panose="020B0604020202020204" pitchFamily="34" charset="0"/>
            </a:rPr>
            <a:t>Unemployment Insurance (UI)</a:t>
          </a:r>
          <a:r>
            <a:rPr lang="en-US" sz="1600" b="1" u="none" strike="noStrike" spc="-70">
              <a:solidFill>
                <a:srgbClr val="005E7C"/>
              </a:solidFill>
              <a:effectLst/>
              <a:latin typeface="Arial" panose="020B0604020202020204" pitchFamily="34" charset="0"/>
              <a:ea typeface="Arial" panose="020B0604020202020204" pitchFamily="34" charset="0"/>
            </a:rPr>
            <a:t> </a:t>
          </a:r>
          <a:r>
            <a:rPr lang="en-US" sz="1600" b="1" u="none" strike="noStrike">
              <a:solidFill>
                <a:srgbClr val="C27C04"/>
              </a:solidFill>
              <a:effectLst/>
              <a:latin typeface="Arial" panose="020B0604020202020204" pitchFamily="34" charset="0"/>
              <a:ea typeface="Arial" panose="020B0604020202020204" pitchFamily="34" charset="0"/>
            </a:rPr>
            <a:t>▪</a:t>
          </a:r>
          <a:r>
            <a:rPr lang="en-US" sz="1600" b="1" u="none" strike="noStrike" spc="-85">
              <a:solidFill>
                <a:srgbClr val="C27C04"/>
              </a:solidFill>
              <a:effectLst/>
              <a:latin typeface="Arial" panose="020B0604020202020204" pitchFamily="34" charset="0"/>
              <a:ea typeface="Arial" panose="020B0604020202020204" pitchFamily="34" charset="0"/>
            </a:rPr>
            <a:t> </a:t>
          </a:r>
          <a:r>
            <a:rPr lang="en-US" sz="1600" b="1" u="none" strike="noStrike">
              <a:solidFill>
                <a:srgbClr val="005E7C"/>
              </a:solidFill>
              <a:effectLst/>
              <a:latin typeface="Arial" panose="020B0604020202020204" pitchFamily="34" charset="0"/>
              <a:ea typeface="Arial" panose="020B0604020202020204" pitchFamily="34" charset="0"/>
            </a:rPr>
            <a:t>Data Dashboard</a:t>
          </a:r>
          <a:r>
            <a:rPr lang="en-US" sz="1050" b="1" u="none" strike="noStrike" spc="-5">
              <a:solidFill>
                <a:srgbClr val="005E7C"/>
              </a:solidFill>
              <a:effectLst/>
              <a:latin typeface="Arial" panose="020B0604020202020204" pitchFamily="34" charset="0"/>
              <a:ea typeface="Arial" panose="020B0604020202020204" pitchFamily="34" charset="0"/>
            </a:rPr>
            <a:t> </a:t>
          </a:r>
          <a:endParaRPr lang="en-US" sz="1400">
            <a:effectLst/>
            <a:latin typeface="Arial" panose="020B0604020202020204" pitchFamily="34" charset="0"/>
            <a:ea typeface="Arial" panose="020B0604020202020204" pitchFamily="34" charset="0"/>
          </a:endParaRPr>
        </a:p>
      </xdr:txBody>
    </xdr:sp>
    <xdr:clientData/>
  </xdr:twoCellAnchor>
  <xdr:twoCellAnchor>
    <xdr:from>
      <xdr:col>3</xdr:col>
      <xdr:colOff>47625</xdr:colOff>
      <xdr:row>3</xdr:row>
      <xdr:rowOff>114299</xdr:rowOff>
    </xdr:from>
    <xdr:to>
      <xdr:col>5</xdr:col>
      <xdr:colOff>581660</xdr:colOff>
      <xdr:row>7</xdr:row>
      <xdr:rowOff>15874</xdr:rowOff>
    </xdr:to>
    <xdr:sp macro="" textlink="">
      <xdr:nvSpPr>
        <xdr:cNvPr id="7" name="Text Box 319"/>
        <xdr:cNvSpPr txBox="1">
          <a:spLocks noChangeArrowheads="1"/>
        </xdr:cNvSpPr>
      </xdr:nvSpPr>
      <xdr:spPr bwMode="auto">
        <a:xfrm>
          <a:off x="1685925" y="495299"/>
          <a:ext cx="206756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Total Applications Submitted</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(Approx. UI Online applications received from unemployed workers) </a:t>
          </a:r>
          <a:r>
            <a:rPr lang="en-US" sz="800" baseline="30000">
              <a:effectLst/>
              <a:latin typeface="Arial" panose="020B0604020202020204" pitchFamily="34" charset="0"/>
              <a:ea typeface="Arial" panose="020B0604020202020204" pitchFamily="34" charset="0"/>
            </a:rPr>
            <a:t>1</a:t>
          </a:r>
          <a:endParaRPr lang="en-US" sz="1100">
            <a:effectLst/>
            <a:latin typeface="Arial" panose="020B0604020202020204" pitchFamily="34" charset="0"/>
            <a:ea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4</xdr:row>
          <xdr:rowOff>66675</xdr:rowOff>
        </xdr:from>
        <xdr:to>
          <xdr:col>8</xdr:col>
          <xdr:colOff>171450</xdr:colOff>
          <xdr:row>6</xdr:row>
          <xdr:rowOff>47625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76201</xdr:colOff>
      <xdr:row>4</xdr:row>
      <xdr:rowOff>47625</xdr:rowOff>
    </xdr:from>
    <xdr:to>
      <xdr:col>11</xdr:col>
      <xdr:colOff>571501</xdr:colOff>
      <xdr:row>9</xdr:row>
      <xdr:rowOff>8890</xdr:rowOff>
    </xdr:to>
    <xdr:sp macro="" textlink="">
      <xdr:nvSpPr>
        <xdr:cNvPr id="9" name="Text Box 319"/>
        <xdr:cNvSpPr txBox="1">
          <a:spLocks noChangeArrowheads="1"/>
        </xdr:cNvSpPr>
      </xdr:nvSpPr>
      <xdr:spPr bwMode="auto">
        <a:xfrm>
          <a:off x="5762626" y="619125"/>
          <a:ext cx="1657350" cy="93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Total Benefits Paid </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(Approx. combination of first benefit payments and continued claim bi-weekly payments) </a:t>
          </a:r>
          <a:r>
            <a:rPr lang="en-US" sz="800" baseline="30000">
              <a:effectLst/>
              <a:latin typeface="Arial" panose="020B0604020202020204" pitchFamily="34" charset="0"/>
              <a:ea typeface="Arial" panose="020B0604020202020204" pitchFamily="34" charset="0"/>
            </a:rPr>
            <a:t>3</a:t>
          </a:r>
          <a:endParaRPr lang="en-US" sz="1100">
            <a:effectLst/>
            <a:latin typeface="Arial" panose="020B0604020202020204" pitchFamily="34" charset="0"/>
            <a:ea typeface="Arial" panose="020B0604020202020204" pitchFamily="34" charset="0"/>
          </a:endParaRPr>
        </a:p>
      </xdr:txBody>
    </xdr:sp>
    <xdr:clientData/>
  </xdr:twoCellAnchor>
  <xdr:twoCellAnchor>
    <xdr:from>
      <xdr:col>12</xdr:col>
      <xdr:colOff>47626</xdr:colOff>
      <xdr:row>4</xdr:row>
      <xdr:rowOff>38100</xdr:rowOff>
    </xdr:from>
    <xdr:to>
      <xdr:col>15</xdr:col>
      <xdr:colOff>9526</xdr:colOff>
      <xdr:row>8</xdr:row>
      <xdr:rowOff>121285</xdr:rowOff>
    </xdr:to>
    <xdr:sp macro="" textlink="">
      <xdr:nvSpPr>
        <xdr:cNvPr id="10" name="Text Box 319"/>
        <xdr:cNvSpPr txBox="1">
          <a:spLocks noChangeArrowheads="1"/>
        </xdr:cNvSpPr>
      </xdr:nvSpPr>
      <xdr:spPr bwMode="auto">
        <a:xfrm>
          <a:off x="7477126" y="609600"/>
          <a:ext cx="1847850" cy="854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nSpc>
              <a:spcPts val="1005"/>
            </a:lnSpc>
            <a:spcBef>
              <a:spcPts val="0"/>
            </a:spcBef>
            <a:spcAft>
              <a:spcPts val="0"/>
            </a:spcAft>
          </a:pPr>
          <a:r>
            <a:rPr lang="en-US" sz="900" b="1" i="1">
              <a:solidFill>
                <a:srgbClr val="005E7C"/>
              </a:solidFill>
              <a:effectLst/>
              <a:latin typeface="Arial" panose="020B0604020202020204" pitchFamily="34" charset="0"/>
              <a:ea typeface="Arial" panose="020B0604020202020204" pitchFamily="34" charset="0"/>
            </a:rPr>
            <a:t>Individuals Paid Benefits </a:t>
          </a:r>
          <a:endParaRPr lang="en-US" sz="1100">
            <a:effectLst/>
            <a:latin typeface="Arial" panose="020B0604020202020204" pitchFamily="34" charset="0"/>
            <a:ea typeface="Arial" panose="020B0604020202020204" pitchFamily="34" charset="0"/>
          </a:endParaRPr>
        </a:p>
        <a:p>
          <a:pPr marL="0" marR="0">
            <a:lnSpc>
              <a:spcPts val="1005"/>
            </a:lnSpc>
            <a:spcBef>
              <a:spcPts val="0"/>
            </a:spcBef>
            <a:spcAft>
              <a:spcPts val="0"/>
            </a:spcAft>
          </a:pPr>
          <a:r>
            <a:rPr lang="en-US" sz="800">
              <a:effectLst/>
              <a:latin typeface="Arial" panose="020B0604020202020204" pitchFamily="34" charset="0"/>
              <a:ea typeface="Arial" panose="020B0604020202020204" pitchFamily="34" charset="0"/>
            </a:rPr>
            <a:t>(Expressed as four-week rolling totals to account for different bi-weekly payment cycles)</a:t>
          </a:r>
          <a:endParaRPr lang="en-US" sz="1100">
            <a:effectLst/>
            <a:latin typeface="Arial" panose="020B0604020202020204" pitchFamily="34" charset="0"/>
            <a:ea typeface="Arial" panose="020B0604020202020204" pitchFamily="34" charset="0"/>
          </a:endParaRPr>
        </a:p>
      </xdr:txBody>
    </xdr:sp>
    <xdr:clientData/>
  </xdr:twoCellAnchor>
  <xdr:twoCellAnchor>
    <xdr:from>
      <xdr:col>1</xdr:col>
      <xdr:colOff>114300</xdr:colOff>
      <xdr:row>17</xdr:row>
      <xdr:rowOff>0</xdr:rowOff>
    </xdr:from>
    <xdr:to>
      <xdr:col>15</xdr:col>
      <xdr:colOff>19050</xdr:colOff>
      <xdr:row>23</xdr:row>
      <xdr:rowOff>47625</xdr:rowOff>
    </xdr:to>
    <xdr:sp macro="" textlink="">
      <xdr:nvSpPr>
        <xdr:cNvPr id="8" name="TextBox 7"/>
        <xdr:cNvSpPr txBox="1"/>
      </xdr:nvSpPr>
      <xdr:spPr>
        <a:xfrm>
          <a:off x="114300" y="3429000"/>
          <a:ext cx="10077450"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The Pandemic Unemployment Assistance (PUA) was implemented</a:t>
          </a:r>
          <a:r>
            <a:rPr lang="en-US" sz="1000" baseline="0">
              <a:effectLst/>
              <a:latin typeface="Arial" panose="020B0604020202020204" pitchFamily="34" charset="0"/>
              <a:ea typeface="Arial" panose="020B0604020202020204" pitchFamily="34" charset="0"/>
              <a:cs typeface="Arial" panose="020B0604020202020204" pitchFamily="34" charset="0"/>
            </a:rPr>
            <a:t> </a:t>
          </a:r>
          <a:r>
            <a:rPr lang="en-US" sz="1000">
              <a:effectLst/>
              <a:latin typeface="Arial" panose="020B0604020202020204" pitchFamily="34" charset="0"/>
              <a:ea typeface="Arial" panose="020B0604020202020204" pitchFamily="34" charset="0"/>
              <a:cs typeface="Arial" panose="020B0604020202020204" pitchFamily="34" charset="0"/>
            </a:rPr>
            <a:t>in California on April 28, 2020. The</a:t>
          </a:r>
          <a:r>
            <a:rPr lang="en-US" sz="1000" baseline="0">
              <a:effectLst/>
              <a:latin typeface="Arial" panose="020B0604020202020204" pitchFamily="34" charset="0"/>
              <a:ea typeface="Arial" panose="020B0604020202020204" pitchFamily="34" charset="0"/>
              <a:cs typeface="Arial" panose="020B0604020202020204" pitchFamily="34" charset="0"/>
            </a:rPr>
            <a:t> claims data</a:t>
          </a:r>
          <a:r>
            <a:rPr lang="en-US" sz="1000">
              <a:effectLst/>
              <a:latin typeface="Arial" panose="020B0604020202020204" pitchFamily="34" charset="0"/>
              <a:ea typeface="Arial" panose="020B0604020202020204" pitchFamily="34" charset="0"/>
              <a:cs typeface="Arial" panose="020B0604020202020204" pitchFamily="34" charset="0"/>
            </a:rPr>
            <a:t> is from week-ending May 9, 2020</a:t>
          </a:r>
          <a:r>
            <a:rPr lang="en-US" sz="1000">
              <a:solidFill>
                <a:schemeClr val="dk1"/>
              </a:solidFill>
              <a:effectLst/>
              <a:latin typeface="Arial" panose="020B0604020202020204" pitchFamily="34" charset="0"/>
              <a:ea typeface="Arial" panose="020B0604020202020204" pitchFamily="34" charset="0"/>
              <a:cs typeface="Arial" panose="020B0604020202020204" pitchFamily="34" charset="0"/>
            </a:rPr>
            <a:t>. The US DOL has published the nationwide PUA claims counts in their press relesase. California's estimated portion of the nationwide total is 136,659 PUA claims.</a:t>
          </a:r>
        </a:p>
        <a:p>
          <a:pPr marL="342900" marR="0" lvl="0" indent="-342900">
            <a:spcBef>
              <a:spcPts val="21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Initial Claims filed and reported on the DOL ETA 538.</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260"/>
            </a:spcBef>
            <a:spcAft>
              <a:spcPts val="0"/>
            </a:spcAft>
            <a:buSzPts val="650"/>
            <a:buFont typeface="Arial" panose="020B0604020202020204" pitchFamily="34" charset="0"/>
            <a:buAutoNum type="arabicPeriod"/>
            <a:tabLst>
              <a:tab pos="304800" algn="l"/>
            </a:tabLst>
          </a:pPr>
          <a:r>
            <a:rPr lang="en-US" sz="1000">
              <a:effectLst/>
              <a:latin typeface="Arial" panose="020B0604020202020204" pitchFamily="34" charset="0"/>
              <a:ea typeface="Arial" panose="020B0604020202020204" pitchFamily="34" charset="0"/>
              <a:cs typeface="Arial" panose="020B0604020202020204" pitchFamily="34" charset="0"/>
            </a:rPr>
            <a:t>Includes $600 federal stimulus payments EDD adds to each week of regular UI/PUA benefits. Regular UI benefits are paid out of California’s UI Trust Fund with contributions from employers, PUA and $600 federal stimulus payments are paid for by the federal government. </a:t>
          </a:r>
          <a:endParaRPr lang="en-US" sz="1400">
            <a:effectLst/>
            <a:latin typeface="Arial" panose="020B0604020202020204" pitchFamily="34" charset="0"/>
            <a:ea typeface="Arial" panose="020B0604020202020204" pitchFamily="34" charset="0"/>
            <a:cs typeface="Arial" panose="020B0604020202020204" pitchFamily="34" charset="0"/>
          </a:endParaRPr>
        </a:p>
        <a:p>
          <a:pPr marL="342900" marR="0" lvl="0" indent="-342900">
            <a:spcBef>
              <a:spcPts val="0"/>
            </a:spcBef>
            <a:spcAft>
              <a:spcPts val="0"/>
            </a:spcAft>
            <a:buSzPts val="650"/>
            <a:buFont typeface="Arial" panose="020B0604020202020204" pitchFamily="34" charset="0"/>
            <a:buAutoNum type="arabicPeriod"/>
          </a:pPr>
          <a:r>
            <a:rPr lang="en-US" sz="1000">
              <a:solidFill>
                <a:srgbClr val="000000"/>
              </a:solidFill>
              <a:effectLst/>
              <a:latin typeface="Arial" panose="020B0604020202020204" pitchFamily="34" charset="0"/>
              <a:ea typeface="Arial" panose="020B0604020202020204" pitchFamily="34" charset="0"/>
              <a:cs typeface="Arial" panose="020B0604020202020204" pitchFamily="34" charset="0"/>
            </a:rPr>
            <a:t>Claims processed counts can be higher than submitted applications due to processing of applications submitted prior to WE March 14.  </a:t>
          </a:r>
          <a:endParaRPr lang="en-US" sz="1600">
            <a:solidFill>
              <a:srgbClr val="000000"/>
            </a:solidFill>
            <a:effectLst/>
            <a:latin typeface="Arial" panose="020B0604020202020204" pitchFamily="34" charset="0"/>
            <a:ea typeface="Arial" panose="020B0604020202020204" pitchFamily="34" charset="0"/>
            <a:cs typeface="Arial" panose="020B0604020202020204" pitchFamily="34" charset="0"/>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0</xdr:row>
      <xdr:rowOff>104775</xdr:rowOff>
    </xdr:from>
    <xdr:to>
      <xdr:col>16</xdr:col>
      <xdr:colOff>285750</xdr:colOff>
      <xdr:row>40</xdr:row>
      <xdr:rowOff>76200</xdr:rowOff>
    </xdr:to>
    <xdr:sp macro="" textlink="">
      <xdr:nvSpPr>
        <xdr:cNvPr id="2" name="TextBox 1"/>
        <xdr:cNvSpPr txBox="1"/>
      </xdr:nvSpPr>
      <xdr:spPr>
        <a:xfrm>
          <a:off x="238125" y="104775"/>
          <a:ext cx="9801225" cy="7591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UI Dashboard</a:t>
          </a:r>
        </a:p>
        <a:p>
          <a:endParaRPr lang="en-US" sz="1100"/>
        </a:p>
        <a:p>
          <a:r>
            <a:rPr lang="en-US" sz="1100"/>
            <a:t>Data</a:t>
          </a:r>
          <a:r>
            <a:rPr lang="en-US" sz="1100" baseline="0"/>
            <a:t> Sources: </a:t>
          </a:r>
        </a:p>
        <a:p>
          <a:endParaRPr lang="en-US" sz="1100"/>
        </a:p>
        <a:p>
          <a:r>
            <a:rPr lang="en-US" sz="1100"/>
            <a:t>Total Apps Submitted: </a:t>
          </a:r>
          <a:r>
            <a:rPr lang="en-US" sz="1100" i="1"/>
            <a:t>UIO Report </a:t>
          </a:r>
          <a:r>
            <a:rPr lang="en-US" sz="1100"/>
            <a:t>- </a:t>
          </a:r>
          <a:r>
            <a:rPr lang="en-US" sz="1100" i="1"/>
            <a:t>Received</a:t>
          </a:r>
          <a:r>
            <a:rPr lang="en-US" sz="1100" i="1" baseline="0"/>
            <a:t> Regular UI, Received PUA, Total Received</a:t>
          </a:r>
          <a:endParaRPr lang="en-US" sz="1100" i="1"/>
        </a:p>
        <a:p>
          <a:r>
            <a:rPr lang="en-US" sz="1100"/>
            <a:t>Total Claims Processed: DOL ETA 538</a:t>
          </a:r>
        </a:p>
        <a:p>
          <a:r>
            <a:rPr lang="en-US" sz="1100"/>
            <a:t>Total</a:t>
          </a:r>
          <a:r>
            <a:rPr lang="en-US" sz="1100" baseline="0"/>
            <a:t> Benefits Paid: </a:t>
          </a:r>
          <a:r>
            <a:rPr lang="en-US" sz="1100" i="1" baseline="0"/>
            <a:t>UI, DI, PFL Statisic Dashboard.xlsx </a:t>
          </a:r>
          <a:r>
            <a:rPr lang="en-US" sz="1100" baseline="0"/>
            <a:t>from ITB - </a:t>
          </a:r>
          <a:r>
            <a:rPr lang="en-US" sz="1100" i="1" baseline="0"/>
            <a:t>UI $ Paid (UA &amp; Regular UI)</a:t>
          </a:r>
        </a:p>
        <a:p>
          <a:r>
            <a:rPr lang="en-US" sz="1100" baseline="0"/>
            <a:t>Individuals Benefits Paid: </a:t>
          </a:r>
          <a:r>
            <a:rPr lang="en-US" sz="1100" i="1" baseline="0"/>
            <a:t>UI Recipients.xlsx</a:t>
          </a:r>
          <a:endParaRPr lang="en-US"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bco\UIBCO\Shared\Work\UI%20Statistics%20and%20Performance%20Group\GROUP_Reports\UI_Dashboard\PPWR_REP_UI_Dashboard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 061320_PAB"/>
      <sheetName val="WE 060620_PAB"/>
      <sheetName val="WE 060620_UIB_Internal"/>
      <sheetName val=" WE 053020 FINAL"/>
      <sheetName val=" WE 053020 REVISED"/>
      <sheetName val="Weekly Headline"/>
      <sheetName val=" WE 053020"/>
      <sheetName val="WE 052320"/>
      <sheetName val="WE 051620"/>
      <sheetName val="WE 050920"/>
      <sheetName val="Current_data"/>
      <sheetName val="Historical_Data"/>
      <sheetName val="READ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93198</v>
          </cell>
          <cell r="D10">
            <v>82465</v>
          </cell>
          <cell r="H10">
            <v>243344</v>
          </cell>
          <cell r="I10">
            <v>69447</v>
          </cell>
        </row>
        <row r="11">
          <cell r="C11">
            <v>4398150</v>
          </cell>
          <cell r="D11">
            <v>963531</v>
          </cell>
          <cell r="I11">
            <v>783570</v>
          </cell>
        </row>
      </sheetData>
      <sheetData sheetId="11" refreshError="1"/>
      <sheetData sheetId="12" refreshError="1"/>
    </sheetDataSet>
  </externalBook>
</externalLink>
</file>

<file path=xl/tables/table1.xml><?xml version="1.0" encoding="utf-8"?>
<table xmlns="http://schemas.openxmlformats.org/spreadsheetml/2006/main" id="1" name="Table1" displayName="Table1" ref="A1:F54" totalsRowShown="0" headerRowDxfId="17" dataDxfId="16">
  <autoFilter ref="A1:F54"/>
  <tableColumns count="6">
    <tableColumn id="1" name="WENUM" dataDxfId="15"/>
    <tableColumn id="2" name="WE_Date" dataDxfId="14"/>
    <tableColumn id="3" name="Initial Claims" dataDxfId="13"/>
    <tableColumn id="4" name="UIO Apps Received" dataDxfId="12"/>
    <tableColumn id="5" name="Benefits Paid" dataDxfId="11" dataCellStyle="Currency"/>
    <tableColumn id="6" name="individuals Paid" dataDxfId="10"/>
  </tableColumns>
  <tableStyleInfo name="TableStyleLight1" showFirstColumn="0" showLastColumn="0" showRowStripes="1" showColumnStripes="0"/>
</table>
</file>

<file path=xl/tables/table2.xml><?xml version="1.0" encoding="utf-8"?>
<table xmlns="http://schemas.openxmlformats.org/spreadsheetml/2006/main" id="2" name="Table2" displayName="Table2" ref="H1:M54" totalsRowShown="0" headerRowDxfId="9" dataDxfId="7" headerRowBorderDxfId="8" tableBorderDxfId="6">
  <autoFilter ref="H1:M54"/>
  <tableColumns count="6">
    <tableColumn id="1" name="WENUM" dataDxfId="5">
      <calculatedColumnFormula>WEEKNUM(Table2[[#This Row],[WE_Date]])</calculatedColumnFormula>
    </tableColumn>
    <tableColumn id="2" name="WE_Date" dataDxfId="4"/>
    <tableColumn id="3" name="Initial Claims" dataDxfId="3"/>
    <tableColumn id="4" name="UIO Apps Received" dataDxfId="2"/>
    <tableColumn id="5" name="Benefits Paid" dataDxfId="1" dataCellStyle="Currency"/>
    <tableColumn id="6" name="individuals Pai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21.bin"/><Relationship Id="rId6" Type="http://schemas.openxmlformats.org/officeDocument/2006/relationships/comments" Target="../comments7.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22.bin"/><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23.bin"/><Relationship Id="rId6" Type="http://schemas.openxmlformats.org/officeDocument/2006/relationships/comments" Target="../comments8.xml"/><Relationship Id="rId5" Type="http://schemas.openxmlformats.org/officeDocument/2006/relationships/image" Target="../media/image3.emf"/><Relationship Id="rId4" Type="http://schemas.openxmlformats.org/officeDocument/2006/relationships/package" Target="../embeddings/Microsoft_Word_Document3.docx"/></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25.bin"/><Relationship Id="rId5" Type="http://schemas.openxmlformats.org/officeDocument/2006/relationships/comments" Target="../comments10.xml"/><Relationship Id="rId4" Type="http://schemas.openxmlformats.org/officeDocument/2006/relationships/table" Target="../tables/table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tabSelected="1" zoomScaleNormal="100" workbookViewId="0">
      <selection activeCell="K20" sqref="K20"/>
    </sheetView>
  </sheetViews>
  <sheetFormatPr defaultRowHeight="15" x14ac:dyDescent="0.25"/>
  <cols>
    <col min="1" max="1" width="16.28515625" customWidth="1"/>
    <col min="2" max="2" width="10.7109375" customWidth="1"/>
    <col min="3" max="3" width="10.85546875" customWidth="1"/>
    <col min="4" max="4" width="10.7109375" customWidth="1"/>
    <col min="5" max="27" width="10.85546875" customWidth="1"/>
  </cols>
  <sheetData>
    <row r="1" spans="1:27" ht="16.5" thickBot="1" x14ac:dyDescent="0.3">
      <c r="B1" s="391"/>
      <c r="C1" s="391"/>
      <c r="D1" s="391"/>
      <c r="E1" s="391"/>
    </row>
    <row r="2" spans="1:27" ht="43.5" x14ac:dyDescent="0.25">
      <c r="A2" s="381" t="s">
        <v>347</v>
      </c>
      <c r="B2" s="383" t="s">
        <v>348</v>
      </c>
      <c r="C2" s="383" t="s">
        <v>349</v>
      </c>
      <c r="D2" s="383" t="s">
        <v>350</v>
      </c>
      <c r="E2" s="383" t="s">
        <v>351</v>
      </c>
      <c r="F2" s="383" t="s">
        <v>352</v>
      </c>
      <c r="G2" s="383" t="s">
        <v>353</v>
      </c>
      <c r="H2" s="383" t="s">
        <v>354</v>
      </c>
      <c r="I2" s="383" t="s">
        <v>355</v>
      </c>
      <c r="J2" s="383" t="s">
        <v>356</v>
      </c>
      <c r="K2" s="383" t="s">
        <v>357</v>
      </c>
      <c r="L2" s="383" t="s">
        <v>358</v>
      </c>
      <c r="M2" s="383" t="s">
        <v>359</v>
      </c>
      <c r="N2" s="383" t="s">
        <v>360</v>
      </c>
      <c r="O2" s="383" t="s">
        <v>361</v>
      </c>
      <c r="P2" s="383" t="s">
        <v>362</v>
      </c>
      <c r="Q2" s="383" t="s">
        <v>363</v>
      </c>
      <c r="R2" s="383" t="s">
        <v>364</v>
      </c>
      <c r="S2" s="383" t="s">
        <v>365</v>
      </c>
      <c r="T2" s="383" t="s">
        <v>366</v>
      </c>
      <c r="U2" s="383" t="s">
        <v>367</v>
      </c>
      <c r="V2" s="383" t="s">
        <v>368</v>
      </c>
      <c r="W2" s="383" t="s">
        <v>369</v>
      </c>
      <c r="X2" s="383" t="s">
        <v>370</v>
      </c>
      <c r="Y2" s="383" t="s">
        <v>371</v>
      </c>
      <c r="Z2" s="383" t="s">
        <v>372</v>
      </c>
      <c r="AA2" s="383" t="s">
        <v>373</v>
      </c>
    </row>
    <row r="3" spans="1:27" x14ac:dyDescent="0.25">
      <c r="A3" s="191" t="s">
        <v>1</v>
      </c>
      <c r="B3" s="346">
        <v>68947</v>
      </c>
      <c r="C3" s="346">
        <v>72730</v>
      </c>
      <c r="D3" s="346">
        <v>71574</v>
      </c>
      <c r="E3" s="347">
        <v>46062</v>
      </c>
      <c r="F3" s="347">
        <v>41870</v>
      </c>
      <c r="G3" s="347">
        <v>0</v>
      </c>
      <c r="H3" s="347">
        <v>14036</v>
      </c>
      <c r="I3" s="347">
        <v>40109</v>
      </c>
      <c r="J3" s="347">
        <v>25011</v>
      </c>
      <c r="K3" s="347">
        <v>23365</v>
      </c>
      <c r="L3" s="347">
        <v>22547</v>
      </c>
      <c r="M3" s="347">
        <v>25213</v>
      </c>
      <c r="N3" s="347">
        <v>20540</v>
      </c>
      <c r="O3" s="347">
        <v>20944</v>
      </c>
      <c r="P3" s="347">
        <v>17446</v>
      </c>
      <c r="Q3" s="347">
        <v>24520</v>
      </c>
      <c r="R3" s="347">
        <v>25224</v>
      </c>
      <c r="S3" s="347">
        <v>24097</v>
      </c>
      <c r="T3" s="347">
        <v>26944</v>
      </c>
      <c r="U3" s="347">
        <v>31855</v>
      </c>
      <c r="V3" s="347">
        <v>49133</v>
      </c>
      <c r="W3" s="347">
        <v>32041</v>
      </c>
      <c r="X3" s="347">
        <v>25460</v>
      </c>
      <c r="Y3" s="347">
        <v>30637</v>
      </c>
      <c r="Z3" s="347">
        <v>26319</v>
      </c>
      <c r="AA3" s="347">
        <v>22233</v>
      </c>
    </row>
    <row r="4" spans="1:27" ht="15" customHeight="1" x14ac:dyDescent="0.25">
      <c r="A4" s="191" t="s">
        <v>2</v>
      </c>
      <c r="B4" s="346">
        <v>345148</v>
      </c>
      <c r="C4" s="346">
        <v>530193</v>
      </c>
      <c r="D4" s="346">
        <v>524108</v>
      </c>
      <c r="E4" s="347">
        <v>145790</v>
      </c>
      <c r="F4" s="347">
        <v>95146</v>
      </c>
      <c r="G4" s="347">
        <v>0</v>
      </c>
      <c r="H4" s="347">
        <v>5481</v>
      </c>
      <c r="I4" s="347">
        <v>20215</v>
      </c>
      <c r="J4" s="347">
        <v>14976</v>
      </c>
      <c r="K4" s="347">
        <v>14115</v>
      </c>
      <c r="L4" s="347">
        <v>12103</v>
      </c>
      <c r="M4" s="347">
        <v>12596</v>
      </c>
      <c r="N4" s="347">
        <v>13452</v>
      </c>
      <c r="O4" s="347">
        <v>15203</v>
      </c>
      <c r="P4" s="347">
        <v>9850</v>
      </c>
      <c r="Q4" s="347">
        <v>11906</v>
      </c>
      <c r="R4" s="347">
        <v>13554</v>
      </c>
      <c r="S4" s="347">
        <v>13660</v>
      </c>
      <c r="T4" s="347">
        <v>16317</v>
      </c>
      <c r="U4" s="347">
        <v>15083</v>
      </c>
      <c r="V4" s="347">
        <v>21323</v>
      </c>
      <c r="W4" s="347">
        <v>21735</v>
      </c>
      <c r="X4" s="347">
        <v>25117</v>
      </c>
      <c r="Y4" s="347">
        <v>21140</v>
      </c>
      <c r="Z4" s="347">
        <v>11385</v>
      </c>
      <c r="AA4" s="347">
        <v>9975</v>
      </c>
    </row>
    <row r="5" spans="1:27" x14ac:dyDescent="0.25">
      <c r="A5" s="191" t="s">
        <v>53</v>
      </c>
      <c r="B5" s="346">
        <v>40286</v>
      </c>
      <c r="C5" s="346">
        <v>42498</v>
      </c>
      <c r="D5" s="346">
        <v>45481</v>
      </c>
      <c r="E5" s="347">
        <v>59582</v>
      </c>
      <c r="F5" s="347">
        <v>187623</v>
      </c>
      <c r="G5" s="347">
        <v>207475</v>
      </c>
      <c r="H5" s="347">
        <v>184624</v>
      </c>
      <c r="I5" s="347">
        <v>178636</v>
      </c>
      <c r="J5" s="347">
        <v>139169</v>
      </c>
      <c r="K5" s="347">
        <v>113964</v>
      </c>
      <c r="L5" s="347">
        <v>106351</v>
      </c>
      <c r="M5" s="347">
        <v>84327</v>
      </c>
      <c r="N5" s="347">
        <v>88272</v>
      </c>
      <c r="O5" s="347">
        <v>75122</v>
      </c>
      <c r="P5" s="347">
        <v>48587</v>
      </c>
      <c r="Q5" s="347">
        <v>68982</v>
      </c>
      <c r="R5" s="347">
        <v>61363</v>
      </c>
      <c r="S5" s="347">
        <v>58406</v>
      </c>
      <c r="T5" s="347">
        <v>55148</v>
      </c>
      <c r="U5" s="347">
        <v>20401</v>
      </c>
      <c r="V5" s="347">
        <v>13658</v>
      </c>
      <c r="W5" s="347">
        <v>4852</v>
      </c>
      <c r="X5" s="347">
        <v>40135</v>
      </c>
      <c r="Y5" s="347">
        <v>56262</v>
      </c>
      <c r="Z5" s="347">
        <v>37239</v>
      </c>
      <c r="AA5" s="347">
        <v>27405</v>
      </c>
    </row>
    <row r="6" spans="1:27" ht="15.75" thickBot="1" x14ac:dyDescent="0.3">
      <c r="A6" s="356" t="s">
        <v>231</v>
      </c>
      <c r="B6" s="348">
        <v>6704</v>
      </c>
      <c r="C6" s="348">
        <v>6908</v>
      </c>
      <c r="D6" s="348">
        <v>5848</v>
      </c>
      <c r="E6" s="349">
        <v>6324</v>
      </c>
      <c r="F6" s="349">
        <v>7292</v>
      </c>
      <c r="G6" s="349">
        <v>6389</v>
      </c>
      <c r="H6" s="349">
        <v>5819</v>
      </c>
      <c r="I6" s="349">
        <v>7439</v>
      </c>
      <c r="J6" s="349">
        <v>8475</v>
      </c>
      <c r="K6" s="349">
        <v>11493</v>
      </c>
      <c r="L6" s="349">
        <v>9612</v>
      </c>
      <c r="M6" s="349">
        <v>10214</v>
      </c>
      <c r="N6" s="349">
        <v>12003</v>
      </c>
      <c r="O6" s="349">
        <v>12711</v>
      </c>
      <c r="P6" s="349">
        <v>13148</v>
      </c>
      <c r="Q6" s="349">
        <v>20582</v>
      </c>
      <c r="R6" s="349">
        <v>27306</v>
      </c>
      <c r="S6" s="349">
        <v>93840</v>
      </c>
      <c r="T6" s="349">
        <v>128155</v>
      </c>
      <c r="U6" s="349">
        <v>54651</v>
      </c>
      <c r="V6" s="349">
        <v>15715</v>
      </c>
      <c r="W6" s="349">
        <v>416</v>
      </c>
      <c r="X6" s="349">
        <v>542</v>
      </c>
      <c r="Y6" s="349">
        <v>8815</v>
      </c>
      <c r="Z6" s="349">
        <v>1666</v>
      </c>
      <c r="AA6" s="349">
        <v>1010</v>
      </c>
    </row>
    <row r="7" spans="1:27" x14ac:dyDescent="0.25">
      <c r="A7" s="357" t="s">
        <v>0</v>
      </c>
      <c r="B7" s="387">
        <v>461085</v>
      </c>
      <c r="C7" s="387">
        <v>652329</v>
      </c>
      <c r="D7" s="388">
        <v>647011</v>
      </c>
      <c r="E7" s="386">
        <v>257758</v>
      </c>
      <c r="F7" s="386">
        <v>331931</v>
      </c>
      <c r="G7" s="386">
        <v>213864</v>
      </c>
      <c r="H7" s="386">
        <v>209960</v>
      </c>
      <c r="I7" s="386">
        <v>246399</v>
      </c>
      <c r="J7" s="386">
        <v>187631</v>
      </c>
      <c r="K7" s="386">
        <v>162937</v>
      </c>
      <c r="L7" s="386">
        <v>150613</v>
      </c>
      <c r="M7" s="386">
        <v>132350</v>
      </c>
      <c r="N7" s="386">
        <v>134267</v>
      </c>
      <c r="O7" s="386">
        <v>123980</v>
      </c>
      <c r="P7" s="386">
        <v>89031</v>
      </c>
      <c r="Q7" s="386">
        <v>125990</v>
      </c>
      <c r="R7" s="386">
        <v>127447</v>
      </c>
      <c r="S7" s="386">
        <v>190003</v>
      </c>
      <c r="T7" s="386">
        <v>226564</v>
      </c>
      <c r="U7" s="386">
        <v>121990</v>
      </c>
      <c r="V7" s="386">
        <v>99829</v>
      </c>
      <c r="W7" s="386">
        <v>59044</v>
      </c>
      <c r="X7" s="386">
        <v>91254</v>
      </c>
      <c r="Y7" s="386">
        <v>116854</v>
      </c>
      <c r="Z7" s="386">
        <v>76609</v>
      </c>
      <c r="AA7" s="386">
        <v>60623</v>
      </c>
    </row>
    <row r="36" spans="12:12" x14ac:dyDescent="0.25">
      <c r="L36" s="341"/>
    </row>
  </sheetData>
  <mergeCells count="1">
    <mergeCell ref="B1:E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topLeftCell="A13" zoomScale="115" zoomScaleNormal="115" workbookViewId="0">
      <selection activeCell="B40" sqref="B40:H40"/>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8" width="18.7109375" customWidth="1"/>
    <col min="9" max="9" width="12.85546875" bestFit="1" customWidth="1"/>
    <col min="10" max="10" width="22.140625" bestFit="1" customWidth="1"/>
    <col min="11" max="11" width="20.140625" bestFit="1" customWidth="1"/>
    <col min="12" max="12" width="17.7109375" bestFit="1" customWidth="1"/>
    <col min="13" max="13" width="20.28515625" bestFit="1" customWidth="1"/>
    <col min="14" max="14" width="18" bestFit="1" customWidth="1"/>
    <col min="15" max="15" width="16.28515625" bestFit="1" customWidth="1"/>
  </cols>
  <sheetData>
    <row r="1" spans="1:12" x14ac:dyDescent="0.25">
      <c r="B1" s="73"/>
    </row>
    <row r="2" spans="1:12" ht="15.75" thickBot="1" x14ac:dyDescent="0.3"/>
    <row r="3" spans="1:12" ht="25.5" customHeight="1" x14ac:dyDescent="0.25">
      <c r="B3" s="394" t="s">
        <v>90</v>
      </c>
      <c r="C3" s="395"/>
      <c r="D3" s="395"/>
      <c r="E3" s="395"/>
      <c r="F3" s="395"/>
      <c r="G3" s="395"/>
      <c r="H3" s="396"/>
    </row>
    <row r="4" spans="1:12" ht="21.75" customHeight="1" x14ac:dyDescent="0.25">
      <c r="B4" s="123"/>
      <c r="C4" s="75"/>
      <c r="D4" s="75"/>
      <c r="E4" s="75"/>
      <c r="F4" s="170" t="s">
        <v>63</v>
      </c>
      <c r="G4" s="170" t="s">
        <v>113</v>
      </c>
      <c r="H4" s="260" t="s">
        <v>0</v>
      </c>
    </row>
    <row r="5" spans="1:12" ht="29.25" customHeight="1" thickBot="1" x14ac:dyDescent="0.3">
      <c r="A5" s="75"/>
      <c r="B5" s="397"/>
      <c r="C5" s="398"/>
      <c r="D5" s="293"/>
      <c r="E5" s="43"/>
      <c r="F5" s="267" t="s">
        <v>217</v>
      </c>
      <c r="G5" s="171" t="s">
        <v>225</v>
      </c>
      <c r="H5" s="197" t="s">
        <v>218</v>
      </c>
      <c r="I5" s="6"/>
    </row>
    <row r="6" spans="1:12" ht="6.75" customHeight="1" thickTop="1" x14ac:dyDescent="0.25">
      <c r="A6" s="75"/>
      <c r="B6" s="10"/>
      <c r="C6" s="11"/>
      <c r="D6" s="11"/>
      <c r="E6" s="160"/>
      <c r="F6" s="143"/>
      <c r="G6" s="143"/>
      <c r="H6" s="198"/>
      <c r="I6" s="11"/>
    </row>
    <row r="7" spans="1:12" ht="15.75" x14ac:dyDescent="0.25">
      <c r="A7" s="75"/>
      <c r="B7" s="399" t="s">
        <v>69</v>
      </c>
      <c r="C7" s="400"/>
      <c r="D7" s="11"/>
      <c r="E7" s="233" t="s">
        <v>1</v>
      </c>
      <c r="F7" s="298">
        <v>103424</v>
      </c>
      <c r="G7" s="298">
        <v>4785578</v>
      </c>
      <c r="H7" s="236">
        <v>4889002</v>
      </c>
      <c r="I7" s="38"/>
      <c r="J7" s="38"/>
      <c r="K7" s="11"/>
      <c r="L7" s="75"/>
    </row>
    <row r="8" spans="1:12" ht="15.75" customHeight="1" x14ac:dyDescent="0.25">
      <c r="A8" s="75"/>
      <c r="B8" s="401" t="s">
        <v>72</v>
      </c>
      <c r="C8" s="402"/>
      <c r="D8" s="11"/>
      <c r="E8" s="233" t="s">
        <v>2</v>
      </c>
      <c r="F8" s="298">
        <v>143246</v>
      </c>
      <c r="G8" s="298">
        <v>1373223</v>
      </c>
      <c r="H8" s="236">
        <v>1516469</v>
      </c>
      <c r="I8" s="11"/>
      <c r="J8" s="269"/>
      <c r="K8" s="11"/>
      <c r="L8" s="75"/>
    </row>
    <row r="9" spans="1:12" ht="15.75" customHeight="1" x14ac:dyDescent="0.25">
      <c r="A9" s="75"/>
      <c r="B9" s="401"/>
      <c r="C9" s="402"/>
      <c r="D9" s="11"/>
      <c r="E9" s="233" t="s">
        <v>227</v>
      </c>
      <c r="F9" s="298">
        <v>32851</v>
      </c>
      <c r="G9" s="298">
        <v>312727</v>
      </c>
      <c r="H9" s="236">
        <v>345578</v>
      </c>
      <c r="I9" s="11"/>
      <c r="J9" s="269"/>
      <c r="K9" s="11"/>
      <c r="L9" s="75"/>
    </row>
    <row r="10" spans="1:12" ht="15.75" customHeight="1" x14ac:dyDescent="0.25">
      <c r="A10" s="75"/>
      <c r="B10" s="401"/>
      <c r="C10" s="402"/>
      <c r="D10" s="11"/>
      <c r="E10" s="237" t="s">
        <v>228</v>
      </c>
      <c r="F10" s="299">
        <v>9494</v>
      </c>
      <c r="G10" s="299">
        <v>22027</v>
      </c>
      <c r="H10" s="297">
        <v>31521</v>
      </c>
      <c r="I10" s="11"/>
      <c r="J10" s="269"/>
      <c r="K10" s="11"/>
      <c r="L10" s="75"/>
    </row>
    <row r="11" spans="1:12" ht="15.75" x14ac:dyDescent="0.25">
      <c r="A11" s="75"/>
      <c r="B11" s="401"/>
      <c r="C11" s="402"/>
      <c r="D11" s="11"/>
      <c r="E11" s="233" t="s">
        <v>0</v>
      </c>
      <c r="F11" s="298">
        <v>289015</v>
      </c>
      <c r="G11" s="298">
        <v>6493555</v>
      </c>
      <c r="H11" s="236">
        <v>6782570</v>
      </c>
      <c r="I11" s="11"/>
      <c r="J11" s="11"/>
      <c r="K11" s="402"/>
      <c r="L11" s="75"/>
    </row>
    <row r="12" spans="1:12" ht="2.4500000000000002" customHeight="1" thickBot="1" x14ac:dyDescent="0.3">
      <c r="A12" s="75"/>
      <c r="B12" s="397"/>
      <c r="C12" s="398"/>
      <c r="D12" s="293"/>
      <c r="E12" s="163"/>
      <c r="F12" s="242"/>
      <c r="G12" s="242"/>
      <c r="H12" s="244"/>
      <c r="I12" s="18"/>
      <c r="J12" s="18"/>
      <c r="K12" s="402"/>
      <c r="L12" s="75"/>
    </row>
    <row r="13" spans="1:12" ht="7.5" customHeight="1" thickTop="1" x14ac:dyDescent="0.25">
      <c r="A13" s="75"/>
      <c r="B13" s="10"/>
      <c r="C13" s="11"/>
      <c r="D13" s="50"/>
      <c r="E13" s="164"/>
      <c r="F13" s="245"/>
      <c r="G13" s="245"/>
      <c r="H13" s="246"/>
      <c r="I13" s="50"/>
      <c r="J13" s="50"/>
      <c r="K13" s="50"/>
      <c r="L13" s="75"/>
    </row>
    <row r="14" spans="1:12" ht="15.75" customHeight="1" x14ac:dyDescent="0.25">
      <c r="A14" s="75"/>
      <c r="B14" s="392" t="s">
        <v>70</v>
      </c>
      <c r="C14" s="393"/>
      <c r="D14" s="75"/>
      <c r="E14" s="233" t="s">
        <v>1</v>
      </c>
      <c r="F14" s="122">
        <v>287732</v>
      </c>
      <c r="G14" s="298">
        <v>6307600.2999999998</v>
      </c>
      <c r="H14" s="236">
        <v>6595332.2999999998</v>
      </c>
      <c r="I14" s="50"/>
    </row>
    <row r="15" spans="1:12" ht="21" customHeight="1" x14ac:dyDescent="0.25">
      <c r="A15" s="75"/>
      <c r="B15" s="401" t="s">
        <v>241</v>
      </c>
      <c r="C15" s="402"/>
      <c r="D15" s="25"/>
      <c r="E15" s="233" t="s">
        <v>2</v>
      </c>
      <c r="F15" s="122">
        <v>126780</v>
      </c>
      <c r="G15" s="298">
        <v>1141395</v>
      </c>
      <c r="H15" s="236">
        <v>1268175</v>
      </c>
      <c r="I15" s="25"/>
      <c r="J15" t="s">
        <v>187</v>
      </c>
    </row>
    <row r="16" spans="1:12" ht="15.75" customHeight="1" x14ac:dyDescent="0.25">
      <c r="A16" s="75"/>
      <c r="B16" s="291"/>
      <c r="C16" s="292"/>
      <c r="D16" s="25"/>
      <c r="E16" s="233" t="s">
        <v>227</v>
      </c>
      <c r="F16" s="122">
        <v>37113</v>
      </c>
      <c r="G16" s="298">
        <v>338622</v>
      </c>
      <c r="H16" s="236">
        <v>375735</v>
      </c>
      <c r="I16" s="25"/>
    </row>
    <row r="17" spans="1:15" ht="15.75" customHeight="1" x14ac:dyDescent="0.25">
      <c r="A17" s="75"/>
      <c r="B17" s="291"/>
      <c r="C17" s="292"/>
      <c r="D17" s="25"/>
      <c r="E17" s="233" t="s">
        <v>228</v>
      </c>
      <c r="F17" s="122">
        <v>9395</v>
      </c>
      <c r="G17" s="299">
        <v>21745</v>
      </c>
      <c r="H17" s="240">
        <v>31140</v>
      </c>
      <c r="I17" s="25"/>
    </row>
    <row r="18" spans="1:15" ht="15.75" customHeight="1" x14ac:dyDescent="0.25">
      <c r="A18" s="75"/>
      <c r="B18" s="123"/>
      <c r="C18" s="75"/>
      <c r="D18" s="75"/>
      <c r="E18" s="234" t="s">
        <v>0</v>
      </c>
      <c r="F18" s="248">
        <v>461020</v>
      </c>
      <c r="G18" s="248">
        <v>7809362.2999999998</v>
      </c>
      <c r="H18" s="236">
        <v>8270382.2999999998</v>
      </c>
      <c r="I18" s="83"/>
      <c r="J18" s="283" t="s">
        <v>200</v>
      </c>
      <c r="K18" s="279" t="s">
        <v>183</v>
      </c>
      <c r="L18" s="279" t="s">
        <v>201</v>
      </c>
    </row>
    <row r="19" spans="1:15" ht="2.4500000000000002" customHeight="1" thickBot="1" x14ac:dyDescent="0.3">
      <c r="A19" s="75"/>
      <c r="B19" s="397"/>
      <c r="C19" s="398"/>
      <c r="D19" s="293"/>
      <c r="E19" s="166"/>
      <c r="F19" s="242"/>
      <c r="G19" s="242"/>
      <c r="H19" s="244"/>
      <c r="I19" s="11"/>
    </row>
    <row r="20" spans="1:15" ht="8.25" customHeight="1" thickTop="1" x14ac:dyDescent="0.25">
      <c r="A20" s="75"/>
      <c r="B20" s="10"/>
      <c r="C20" s="11"/>
      <c r="D20" s="11"/>
      <c r="E20" s="167"/>
      <c r="F20" s="245"/>
      <c r="G20" s="274"/>
      <c r="H20" s="246"/>
      <c r="I20" s="11"/>
      <c r="J20" s="109"/>
      <c r="K20" s="109"/>
      <c r="L20" s="109"/>
    </row>
    <row r="21" spans="1:15" ht="15.75" customHeight="1" x14ac:dyDescent="0.25">
      <c r="A21" s="75"/>
      <c r="B21" s="392" t="s">
        <v>73</v>
      </c>
      <c r="C21" s="393"/>
      <c r="D21" s="11"/>
      <c r="E21" s="233" t="s">
        <v>1</v>
      </c>
      <c r="F21" s="157" t="s">
        <v>6</v>
      </c>
      <c r="G21" s="275" t="s">
        <v>212</v>
      </c>
      <c r="H21" s="203" t="s">
        <v>222</v>
      </c>
      <c r="I21" s="11"/>
      <c r="J21" s="139">
        <v>2503168004.2999997</v>
      </c>
      <c r="K21" s="139">
        <v>31335954140.069996</v>
      </c>
      <c r="L21" s="289">
        <v>33839122144.369995</v>
      </c>
    </row>
    <row r="22" spans="1:15" ht="15.75" customHeight="1" x14ac:dyDescent="0.25">
      <c r="A22" s="75"/>
      <c r="B22" s="401" t="s">
        <v>229</v>
      </c>
      <c r="C22" s="402"/>
      <c r="D22" s="11"/>
      <c r="E22" s="233" t="s">
        <v>2</v>
      </c>
      <c r="F22" s="157" t="s">
        <v>219</v>
      </c>
      <c r="G22" s="276" t="s">
        <v>213</v>
      </c>
      <c r="H22" s="204" t="s">
        <v>223</v>
      </c>
      <c r="I22" s="11"/>
      <c r="J22" s="139">
        <v>1641481946</v>
      </c>
      <c r="K22" s="139">
        <v>8488424751.0300007</v>
      </c>
      <c r="L22" s="289">
        <v>10129906697.030001</v>
      </c>
    </row>
    <row r="23" spans="1:15" ht="15.75" customHeight="1" x14ac:dyDescent="0.25">
      <c r="A23" s="75"/>
      <c r="B23" s="401"/>
      <c r="C23" s="402"/>
      <c r="D23" s="11"/>
      <c r="E23" s="233" t="s">
        <v>227</v>
      </c>
      <c r="F23" s="157" t="s">
        <v>220</v>
      </c>
      <c r="G23" s="276" t="s">
        <v>214</v>
      </c>
      <c r="H23" s="204" t="s">
        <v>219</v>
      </c>
      <c r="I23" s="11"/>
      <c r="J23" s="220">
        <v>196738866.40000001</v>
      </c>
      <c r="K23" s="220">
        <v>1450767829.9699998</v>
      </c>
      <c r="L23" s="219">
        <v>1647506696.3699999</v>
      </c>
    </row>
    <row r="24" spans="1:15" ht="15.75" customHeight="1" x14ac:dyDescent="0.25">
      <c r="A24" s="75"/>
      <c r="B24" s="296"/>
      <c r="C24" s="295"/>
      <c r="D24" s="11"/>
      <c r="E24" s="233" t="s">
        <v>228</v>
      </c>
      <c r="F24" s="157">
        <v>384000</v>
      </c>
      <c r="G24" s="276">
        <v>20000</v>
      </c>
      <c r="H24" s="204">
        <v>405000</v>
      </c>
      <c r="I24" s="11"/>
      <c r="J24" s="218">
        <v>384439</v>
      </c>
      <c r="K24" s="218">
        <v>20095</v>
      </c>
      <c r="L24" s="290">
        <v>404534</v>
      </c>
    </row>
    <row r="25" spans="1:15" ht="15.75" customHeight="1" x14ac:dyDescent="0.25">
      <c r="A25" s="75"/>
      <c r="B25" s="10"/>
      <c r="C25" s="11"/>
      <c r="D25" s="11"/>
      <c r="E25" s="234" t="s">
        <v>0</v>
      </c>
      <c r="F25" s="158" t="s">
        <v>221</v>
      </c>
      <c r="G25" s="277" t="s">
        <v>215</v>
      </c>
      <c r="H25" s="205" t="s">
        <v>224</v>
      </c>
      <c r="I25" s="11"/>
      <c r="J25" s="139">
        <v>4341773255.6999998</v>
      </c>
      <c r="K25" s="139">
        <v>41275166816.07</v>
      </c>
      <c r="L25" s="139">
        <v>45616940071.769997</v>
      </c>
      <c r="M25" s="142"/>
    </row>
    <row r="26" spans="1:15" ht="3" customHeight="1" thickBot="1" x14ac:dyDescent="0.3">
      <c r="A26" s="75"/>
      <c r="B26" s="397"/>
      <c r="C26" s="398"/>
      <c r="D26" s="293"/>
      <c r="E26" s="163"/>
      <c r="F26" s="242"/>
      <c r="G26" s="261"/>
      <c r="H26" s="206"/>
      <c r="I26" s="85"/>
      <c r="L26" s="5"/>
      <c r="O26" s="2"/>
    </row>
    <row r="27" spans="1:15" ht="9" customHeight="1" thickTop="1" x14ac:dyDescent="0.25">
      <c r="A27" s="75"/>
      <c r="B27" s="123"/>
      <c r="C27" s="75"/>
      <c r="D27" s="75"/>
      <c r="E27" s="168"/>
      <c r="F27" s="245"/>
      <c r="G27" s="262"/>
      <c r="H27" s="210"/>
      <c r="I27" s="85"/>
      <c r="L27" s="5"/>
      <c r="O27" s="3"/>
    </row>
    <row r="28" spans="1:15" ht="15.75" x14ac:dyDescent="0.25">
      <c r="B28" s="392" t="s">
        <v>233</v>
      </c>
      <c r="C28" s="393"/>
      <c r="D28" s="75"/>
      <c r="E28" s="161" t="s">
        <v>1</v>
      </c>
      <c r="F28" s="122">
        <v>3390000</v>
      </c>
      <c r="G28" s="122">
        <v>3398000</v>
      </c>
      <c r="H28" s="211"/>
      <c r="I28" s="66"/>
      <c r="O28" s="2"/>
    </row>
    <row r="29" spans="1:15" ht="15.75" customHeight="1" x14ac:dyDescent="0.25">
      <c r="B29" s="401" t="s">
        <v>76</v>
      </c>
      <c r="C29" s="402"/>
      <c r="D29" s="75"/>
      <c r="E29" s="161" t="s">
        <v>2</v>
      </c>
      <c r="F29" s="122">
        <v>899000</v>
      </c>
      <c r="G29" s="122">
        <v>829000</v>
      </c>
      <c r="H29" s="211"/>
      <c r="I29" s="66"/>
      <c r="J29" s="1"/>
      <c r="K29" s="1"/>
    </row>
    <row r="30" spans="1:15" ht="18.75" x14ac:dyDescent="0.25">
      <c r="B30" s="401"/>
      <c r="C30" s="402"/>
      <c r="D30" s="75"/>
      <c r="E30" s="165" t="s">
        <v>0</v>
      </c>
      <c r="F30" s="251" t="s">
        <v>237</v>
      </c>
      <c r="G30" s="251" t="s">
        <v>238</v>
      </c>
      <c r="H30" s="211"/>
      <c r="I30" s="1"/>
      <c r="J30" s="1"/>
      <c r="K30" s="1"/>
    </row>
    <row r="31" spans="1:15" ht="2.4500000000000002" customHeight="1" thickBot="1" x14ac:dyDescent="0.3">
      <c r="B31" s="397"/>
      <c r="C31" s="398"/>
      <c r="D31" s="293"/>
      <c r="E31" s="169"/>
      <c r="F31" s="147"/>
      <c r="G31" s="147"/>
      <c r="H31" s="214"/>
      <c r="I31" s="1"/>
      <c r="J31" s="1"/>
      <c r="K31" s="1"/>
    </row>
    <row r="32" spans="1:15" ht="27.75" customHeight="1" thickTop="1" x14ac:dyDescent="0.25">
      <c r="B32" s="423" t="s">
        <v>240</v>
      </c>
      <c r="C32" s="424"/>
      <c r="D32" s="424"/>
      <c r="E32" s="424"/>
      <c r="F32" s="424"/>
      <c r="G32" s="424"/>
      <c r="H32" s="425"/>
      <c r="I32" s="1"/>
      <c r="J32" s="1"/>
      <c r="K32" s="1"/>
    </row>
    <row r="33" spans="2:13" ht="27" customHeight="1" x14ac:dyDescent="0.25">
      <c r="B33" s="403" t="s">
        <v>232</v>
      </c>
      <c r="C33" s="404"/>
      <c r="D33" s="404"/>
      <c r="E33" s="404"/>
      <c r="F33" s="404"/>
      <c r="G33" s="404"/>
      <c r="H33" s="405"/>
      <c r="I33" s="1"/>
      <c r="J33" s="1"/>
      <c r="K33" s="1"/>
    </row>
    <row r="34" spans="2:13" x14ac:dyDescent="0.25">
      <c r="B34" s="420" t="s">
        <v>239</v>
      </c>
      <c r="C34" s="421"/>
      <c r="D34" s="421"/>
      <c r="E34" s="421"/>
      <c r="F34" s="421"/>
      <c r="G34" s="421"/>
      <c r="H34" s="422"/>
      <c r="I34" s="1"/>
      <c r="J34" s="1"/>
      <c r="K34" s="1"/>
    </row>
    <row r="35" spans="2:13" ht="46.5" customHeight="1" x14ac:dyDescent="0.25">
      <c r="B35" s="403" t="s">
        <v>230</v>
      </c>
      <c r="C35" s="404"/>
      <c r="D35" s="404"/>
      <c r="E35" s="404"/>
      <c r="F35" s="404"/>
      <c r="G35" s="404"/>
      <c r="H35" s="405"/>
      <c r="I35" s="1"/>
      <c r="J35" s="1"/>
      <c r="K35" s="1"/>
    </row>
    <row r="36" spans="2:13" ht="39" customHeight="1" x14ac:dyDescent="0.25">
      <c r="B36" s="403" t="s">
        <v>243</v>
      </c>
      <c r="C36" s="404"/>
      <c r="D36" s="404"/>
      <c r="E36" s="404"/>
      <c r="F36" s="404"/>
      <c r="G36" s="404"/>
      <c r="H36" s="405"/>
      <c r="I36" s="1"/>
      <c r="J36" s="1"/>
      <c r="K36" s="1"/>
    </row>
    <row r="37" spans="2:13" ht="24" customHeight="1" x14ac:dyDescent="0.25">
      <c r="B37" s="406" t="s">
        <v>242</v>
      </c>
      <c r="C37" s="407"/>
      <c r="D37" s="407"/>
      <c r="E37" s="407"/>
      <c r="F37" s="407"/>
      <c r="G37" s="407"/>
      <c r="H37" s="408"/>
      <c r="I37" s="300"/>
      <c r="J37" s="1"/>
      <c r="K37" s="1"/>
    </row>
    <row r="38" spans="2:13" ht="38.25" customHeight="1" x14ac:dyDescent="0.25">
      <c r="B38" s="409" t="s">
        <v>234</v>
      </c>
      <c r="C38" s="410"/>
      <c r="D38" s="410"/>
      <c r="E38" s="410"/>
      <c r="F38" s="410"/>
      <c r="G38" s="410"/>
      <c r="H38" s="411"/>
      <c r="I38" s="1"/>
      <c r="J38" s="1"/>
      <c r="K38" s="1"/>
    </row>
    <row r="39" spans="2:13" x14ac:dyDescent="0.25">
      <c r="B39" s="257" t="s">
        <v>235</v>
      </c>
      <c r="C39" s="258"/>
      <c r="D39" s="258"/>
      <c r="E39" s="258"/>
      <c r="F39" s="258"/>
      <c r="G39" s="258"/>
      <c r="H39" s="259"/>
      <c r="I39" s="1"/>
      <c r="J39" s="1"/>
      <c r="K39" s="1"/>
    </row>
    <row r="40" spans="2:13" ht="15.75" thickBot="1" x14ac:dyDescent="0.3">
      <c r="B40" s="412" t="s">
        <v>236</v>
      </c>
      <c r="C40" s="413"/>
      <c r="D40" s="413"/>
      <c r="E40" s="413"/>
      <c r="F40" s="413"/>
      <c r="G40" s="413"/>
      <c r="H40" s="414"/>
      <c r="I40" s="1"/>
      <c r="J40" s="1"/>
      <c r="K40" s="1"/>
    </row>
    <row r="41" spans="2:13" x14ac:dyDescent="0.25">
      <c r="B41" s="1"/>
      <c r="C41" s="1"/>
      <c r="D41" s="1"/>
      <c r="E41" s="1"/>
      <c r="F41" s="1"/>
      <c r="G41" s="1"/>
      <c r="H41" s="1"/>
      <c r="I41" s="1"/>
      <c r="L41" s="139"/>
      <c r="M41" s="139"/>
    </row>
    <row r="42" spans="2:13" x14ac:dyDescent="0.25">
      <c r="B42" s="1"/>
      <c r="C42" s="1"/>
      <c r="D42" s="1"/>
      <c r="E42" s="1"/>
      <c r="F42" s="1"/>
      <c r="G42" s="1"/>
      <c r="H42" s="1"/>
      <c r="I42" s="1"/>
      <c r="J42" s="6"/>
      <c r="K42" s="6"/>
      <c r="L42" s="220"/>
      <c r="M42" s="139"/>
    </row>
    <row r="43" spans="2:13" ht="15.75" x14ac:dyDescent="0.25">
      <c r="J43" s="11"/>
      <c r="K43" s="11"/>
      <c r="L43" s="220"/>
      <c r="M43" s="139"/>
    </row>
  </sheetData>
  <mergeCells count="23">
    <mergeCell ref="B37:H37"/>
    <mergeCell ref="B38:H38"/>
    <mergeCell ref="B40:H40"/>
    <mergeCell ref="B28:C28"/>
    <mergeCell ref="B29:C30"/>
    <mergeCell ref="B31:C31"/>
    <mergeCell ref="B32:H32"/>
    <mergeCell ref="B35:H35"/>
    <mergeCell ref="B36:H36"/>
    <mergeCell ref="B33:H33"/>
    <mergeCell ref="B34:H34"/>
    <mergeCell ref="K11:K12"/>
    <mergeCell ref="B12:C12"/>
    <mergeCell ref="B26:C26"/>
    <mergeCell ref="B3:H3"/>
    <mergeCell ref="B5:C5"/>
    <mergeCell ref="B7:C7"/>
    <mergeCell ref="B8:C11"/>
    <mergeCell ref="B14:C14"/>
    <mergeCell ref="B15:C15"/>
    <mergeCell ref="B19:C19"/>
    <mergeCell ref="B21:C21"/>
    <mergeCell ref="B22:C23"/>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showGridLines="0" topLeftCell="A4" zoomScale="115" zoomScaleNormal="115" workbookViewId="0">
      <selection activeCell="F19" sqref="F19"/>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8" width="18.7109375" customWidth="1"/>
    <col min="9" max="9" width="12.85546875" bestFit="1" customWidth="1"/>
    <col min="10" max="10" width="22.140625" bestFit="1" customWidth="1"/>
    <col min="11" max="11" width="20.140625" bestFit="1" customWidth="1"/>
    <col min="12" max="12" width="17.7109375" bestFit="1" customWidth="1"/>
    <col min="13" max="13" width="20.28515625" bestFit="1" customWidth="1"/>
    <col min="14" max="14" width="18" bestFit="1" customWidth="1"/>
    <col min="15" max="15" width="16.28515625" bestFit="1" customWidth="1"/>
  </cols>
  <sheetData>
    <row r="1" spans="1:12" x14ac:dyDescent="0.25">
      <c r="B1" s="73"/>
    </row>
    <row r="2" spans="1:12" ht="15.75" thickBot="1" x14ac:dyDescent="0.3"/>
    <row r="3" spans="1:12" ht="25.5" customHeight="1" x14ac:dyDescent="0.25">
      <c r="B3" s="394" t="s">
        <v>90</v>
      </c>
      <c r="C3" s="395"/>
      <c r="D3" s="395"/>
      <c r="E3" s="395"/>
      <c r="F3" s="395"/>
      <c r="G3" s="395"/>
      <c r="H3" s="396"/>
    </row>
    <row r="4" spans="1:12" ht="21.75" customHeight="1" x14ac:dyDescent="0.25">
      <c r="B4" s="123"/>
      <c r="C4" s="75"/>
      <c r="D4" s="75"/>
      <c r="E4" s="75"/>
      <c r="F4" s="170" t="s">
        <v>63</v>
      </c>
      <c r="G4" s="170" t="s">
        <v>113</v>
      </c>
      <c r="H4" s="260" t="s">
        <v>0</v>
      </c>
    </row>
    <row r="5" spans="1:12" ht="29.25" customHeight="1" thickBot="1" x14ac:dyDescent="0.3">
      <c r="A5" s="75"/>
      <c r="B5" s="397"/>
      <c r="C5" s="398"/>
      <c r="D5" s="281"/>
      <c r="E5" s="43"/>
      <c r="F5" s="267" t="s">
        <v>200</v>
      </c>
      <c r="G5" s="171" t="s">
        <v>183</v>
      </c>
      <c r="H5" s="197" t="s">
        <v>201</v>
      </c>
      <c r="I5" s="6"/>
    </row>
    <row r="6" spans="1:12" ht="6.75" customHeight="1" thickTop="1" x14ac:dyDescent="0.25">
      <c r="A6" s="75"/>
      <c r="B6" s="10"/>
      <c r="C6" s="11"/>
      <c r="D6" s="11"/>
      <c r="E6" s="160"/>
      <c r="F6" s="143"/>
      <c r="G6" s="143"/>
      <c r="H6" s="198"/>
      <c r="I6" s="11"/>
    </row>
    <row r="7" spans="1:12" ht="15.75" x14ac:dyDescent="0.25">
      <c r="A7" s="75"/>
      <c r="B7" s="399" t="s">
        <v>69</v>
      </c>
      <c r="C7" s="400"/>
      <c r="D7" s="11"/>
      <c r="E7" s="233" t="s">
        <v>1</v>
      </c>
      <c r="F7" s="122">
        <v>106645</v>
      </c>
      <c r="G7" s="122">
        <v>4678933</v>
      </c>
      <c r="H7" s="236">
        <v>4785578</v>
      </c>
      <c r="I7" s="38"/>
      <c r="J7" s="38"/>
      <c r="K7" s="11"/>
      <c r="L7" s="75"/>
    </row>
    <row r="8" spans="1:12" ht="15.75" customHeight="1" x14ac:dyDescent="0.25">
      <c r="A8" s="75"/>
      <c r="B8" s="401" t="s">
        <v>72</v>
      </c>
      <c r="C8" s="402"/>
      <c r="D8" s="11"/>
      <c r="E8" s="237" t="s">
        <v>2</v>
      </c>
      <c r="F8" s="239">
        <v>127270</v>
      </c>
      <c r="G8" s="239">
        <v>1245953</v>
      </c>
      <c r="H8" s="240">
        <v>1373223</v>
      </c>
      <c r="I8" s="11"/>
      <c r="J8" s="269"/>
      <c r="K8" s="11"/>
      <c r="L8" s="75"/>
    </row>
    <row r="9" spans="1:12" ht="15.75" x14ac:dyDescent="0.25">
      <c r="A9" s="75"/>
      <c r="B9" s="401"/>
      <c r="C9" s="402"/>
      <c r="D9" s="11"/>
      <c r="E9" s="233" t="s">
        <v>0</v>
      </c>
      <c r="F9" s="122">
        <v>233915</v>
      </c>
      <c r="G9" s="122">
        <v>5924886</v>
      </c>
      <c r="H9" s="236">
        <v>6158801</v>
      </c>
      <c r="I9" s="11"/>
      <c r="J9" s="11"/>
      <c r="K9" s="402"/>
      <c r="L9" s="75"/>
    </row>
    <row r="10" spans="1:12" ht="2.4500000000000002" customHeight="1" thickBot="1" x14ac:dyDescent="0.3">
      <c r="A10" s="75"/>
      <c r="B10" s="397"/>
      <c r="C10" s="398"/>
      <c r="D10" s="281"/>
      <c r="E10" s="163"/>
      <c r="F10" s="242"/>
      <c r="G10" s="242"/>
      <c r="H10" s="244"/>
      <c r="I10" s="18"/>
      <c r="J10" s="18"/>
      <c r="K10" s="402"/>
      <c r="L10" s="75"/>
    </row>
    <row r="11" spans="1:12" ht="7.5" customHeight="1" thickTop="1" x14ac:dyDescent="0.25">
      <c r="A11" s="75"/>
      <c r="B11" s="10"/>
      <c r="C11" s="11"/>
      <c r="D11" s="50"/>
      <c r="E11" s="164"/>
      <c r="F11" s="245"/>
      <c r="G11" s="245"/>
      <c r="H11" s="246"/>
      <c r="I11" s="50"/>
      <c r="J11" s="50"/>
      <c r="K11" s="50"/>
      <c r="L11" s="75"/>
    </row>
    <row r="12" spans="1:12" ht="15.75" customHeight="1" x14ac:dyDescent="0.25">
      <c r="A12" s="75"/>
      <c r="B12" s="392" t="s">
        <v>70</v>
      </c>
      <c r="C12" s="393"/>
      <c r="D12" s="75"/>
      <c r="E12" s="233" t="s">
        <v>1</v>
      </c>
      <c r="F12" s="122">
        <v>267123</v>
      </c>
      <c r="G12" s="122">
        <v>6040477.2999999998</v>
      </c>
      <c r="H12" s="236">
        <v>6307600.2999999998</v>
      </c>
      <c r="I12" s="50"/>
    </row>
    <row r="13" spans="1:12" ht="15.75" customHeight="1" x14ac:dyDescent="0.25">
      <c r="A13" s="75"/>
      <c r="B13" s="401" t="s">
        <v>71</v>
      </c>
      <c r="C13" s="402"/>
      <c r="D13" s="25"/>
      <c r="E13" s="233" t="s">
        <v>2</v>
      </c>
      <c r="F13" s="122">
        <v>100588</v>
      </c>
      <c r="G13" s="122">
        <v>1040807</v>
      </c>
      <c r="H13" s="240">
        <v>1141395</v>
      </c>
      <c r="I13" s="25"/>
      <c r="J13" t="s">
        <v>187</v>
      </c>
    </row>
    <row r="14" spans="1:12" ht="15.75" customHeight="1" x14ac:dyDescent="0.25">
      <c r="A14" s="75"/>
      <c r="B14" s="123"/>
      <c r="C14" s="75"/>
      <c r="D14" s="75"/>
      <c r="E14" s="234" t="s">
        <v>0</v>
      </c>
      <c r="F14" s="248">
        <v>367711</v>
      </c>
      <c r="G14" s="248">
        <v>7081284.2999999998</v>
      </c>
      <c r="H14" s="236">
        <v>7448995.2999999998</v>
      </c>
      <c r="I14" s="83"/>
      <c r="J14" s="283" t="s">
        <v>200</v>
      </c>
      <c r="K14" s="279" t="s">
        <v>183</v>
      </c>
      <c r="L14" s="279" t="s">
        <v>201</v>
      </c>
    </row>
    <row r="15" spans="1:12" ht="2.4500000000000002" customHeight="1" thickBot="1" x14ac:dyDescent="0.3">
      <c r="A15" s="75"/>
      <c r="B15" s="397"/>
      <c r="C15" s="398"/>
      <c r="D15" s="281"/>
      <c r="E15" s="166"/>
      <c r="F15" s="242"/>
      <c r="G15" s="242"/>
      <c r="H15" s="244"/>
      <c r="I15" s="11"/>
    </row>
    <row r="16" spans="1:12" ht="8.25" customHeight="1" thickTop="1" x14ac:dyDescent="0.25">
      <c r="A16" s="75"/>
      <c r="B16" s="10"/>
      <c r="C16" s="11"/>
      <c r="D16" s="11"/>
      <c r="E16" s="167"/>
      <c r="F16" s="245"/>
      <c r="G16" s="274"/>
      <c r="H16" s="246"/>
      <c r="I16" s="11"/>
      <c r="J16" s="109"/>
      <c r="K16" s="109"/>
      <c r="L16" s="109"/>
    </row>
    <row r="17" spans="1:15" ht="15.75" customHeight="1" x14ac:dyDescent="0.25">
      <c r="A17" s="75"/>
      <c r="B17" s="392" t="s">
        <v>73</v>
      </c>
      <c r="C17" s="393"/>
      <c r="D17" s="11"/>
      <c r="E17" s="233" t="s">
        <v>1</v>
      </c>
      <c r="F17" s="157" t="s">
        <v>110</v>
      </c>
      <c r="G17" s="275" t="s">
        <v>194</v>
      </c>
      <c r="H17" s="286" t="s">
        <v>212</v>
      </c>
      <c r="I17" s="11"/>
      <c r="J17" s="139">
        <v>2384265945.0799999</v>
      </c>
      <c r="K17" s="139">
        <v>28951688194.989994</v>
      </c>
      <c r="L17" s="284">
        <v>31335954140.069992</v>
      </c>
    </row>
    <row r="18" spans="1:15" ht="15.75" customHeight="1" x14ac:dyDescent="0.25">
      <c r="A18" s="75"/>
      <c r="B18" s="401" t="s">
        <v>74</v>
      </c>
      <c r="C18" s="402"/>
      <c r="D18" s="11"/>
      <c r="E18" s="233" t="s">
        <v>2</v>
      </c>
      <c r="F18" s="157" t="s">
        <v>209</v>
      </c>
      <c r="G18" s="276" t="s">
        <v>195</v>
      </c>
      <c r="H18" s="287" t="s">
        <v>213</v>
      </c>
      <c r="I18" s="11"/>
      <c r="J18" s="139">
        <v>1144765254.75</v>
      </c>
      <c r="K18" s="139">
        <v>7343659496.2800007</v>
      </c>
      <c r="L18" s="284">
        <v>8488424751.0300007</v>
      </c>
    </row>
    <row r="19" spans="1:15" ht="15.75" customHeight="1" x14ac:dyDescent="0.25">
      <c r="A19" s="75"/>
      <c r="B19" s="401"/>
      <c r="C19" s="402"/>
      <c r="D19" s="11"/>
      <c r="E19" s="233" t="s">
        <v>117</v>
      </c>
      <c r="F19" s="157" t="s">
        <v>210</v>
      </c>
      <c r="G19" s="276" t="s">
        <v>24</v>
      </c>
      <c r="H19" s="287" t="s">
        <v>214</v>
      </c>
      <c r="I19" s="11"/>
      <c r="J19" s="218">
        <v>209241650.34</v>
      </c>
      <c r="K19" s="218">
        <v>1241526179.6299999</v>
      </c>
      <c r="L19" s="285">
        <v>1450767829.9699998</v>
      </c>
    </row>
    <row r="20" spans="1:15" ht="15.75" customHeight="1" x14ac:dyDescent="0.25">
      <c r="A20" s="75"/>
      <c r="B20" s="10"/>
      <c r="C20" s="11"/>
      <c r="D20" s="11"/>
      <c r="E20" s="234" t="s">
        <v>0</v>
      </c>
      <c r="F20" s="158" t="s">
        <v>211</v>
      </c>
      <c r="G20" s="277" t="s">
        <v>197</v>
      </c>
      <c r="H20" s="288" t="s">
        <v>215</v>
      </c>
      <c r="I20" s="11"/>
      <c r="J20" s="139">
        <v>3738272850.1700001</v>
      </c>
      <c r="K20" s="139">
        <v>37536873870.899994</v>
      </c>
      <c r="L20" s="284">
        <v>41275146721.069992</v>
      </c>
      <c r="M20" s="142"/>
    </row>
    <row r="21" spans="1:15" ht="3" customHeight="1" thickBot="1" x14ac:dyDescent="0.3">
      <c r="A21" s="75"/>
      <c r="B21" s="397"/>
      <c r="C21" s="398"/>
      <c r="D21" s="281"/>
      <c r="E21" s="163"/>
      <c r="F21" s="242"/>
      <c r="G21" s="261"/>
      <c r="H21" s="206"/>
      <c r="I21" s="85"/>
      <c r="O21" s="2"/>
    </row>
    <row r="22" spans="1:15" ht="9" customHeight="1" thickTop="1" x14ac:dyDescent="0.25">
      <c r="A22" s="75"/>
      <c r="B22" s="123"/>
      <c r="C22" s="75"/>
      <c r="D22" s="75"/>
      <c r="E22" s="168"/>
      <c r="F22" s="245"/>
      <c r="G22" s="262"/>
      <c r="H22" s="210"/>
      <c r="I22" s="85"/>
      <c r="O22" s="3"/>
    </row>
    <row r="23" spans="1:15" ht="15.75" x14ac:dyDescent="0.25">
      <c r="B23" s="392" t="s">
        <v>141</v>
      </c>
      <c r="C23" s="393"/>
      <c r="D23" s="75"/>
      <c r="E23" s="161" t="s">
        <v>1</v>
      </c>
      <c r="F23" s="122">
        <v>3398000</v>
      </c>
      <c r="G23" s="122">
        <v>3412000</v>
      </c>
      <c r="H23" s="211"/>
      <c r="I23" s="66"/>
      <c r="O23" s="2"/>
    </row>
    <row r="24" spans="1:15" ht="15.75" customHeight="1" x14ac:dyDescent="0.25">
      <c r="B24" s="401" t="s">
        <v>76</v>
      </c>
      <c r="C24" s="402"/>
      <c r="D24" s="75"/>
      <c r="E24" s="161" t="s">
        <v>2</v>
      </c>
      <c r="F24" s="122">
        <v>829000</v>
      </c>
      <c r="G24" s="122">
        <v>764000</v>
      </c>
      <c r="H24" s="211"/>
      <c r="I24" s="66"/>
      <c r="J24" s="1"/>
      <c r="K24" s="1"/>
    </row>
    <row r="25" spans="1:15" ht="18.75" x14ac:dyDescent="0.25">
      <c r="B25" s="401"/>
      <c r="C25" s="402"/>
      <c r="D25" s="75"/>
      <c r="E25" s="165" t="s">
        <v>0</v>
      </c>
      <c r="F25" s="251" t="s">
        <v>216</v>
      </c>
      <c r="G25" s="251" t="s">
        <v>202</v>
      </c>
      <c r="H25" s="211"/>
      <c r="I25" s="1"/>
      <c r="J25" s="1"/>
      <c r="K25" s="1"/>
    </row>
    <row r="26" spans="1:15" ht="2.4500000000000002" customHeight="1" thickBot="1" x14ac:dyDescent="0.3">
      <c r="B26" s="397"/>
      <c r="C26" s="398"/>
      <c r="D26" s="281"/>
      <c r="E26" s="169"/>
      <c r="F26" s="147"/>
      <c r="G26" s="147"/>
      <c r="H26" s="214"/>
      <c r="I26" s="1"/>
      <c r="J26" s="1"/>
      <c r="K26" s="1"/>
    </row>
    <row r="27" spans="1:15" ht="29.25" customHeight="1" thickTop="1" x14ac:dyDescent="0.25">
      <c r="B27" s="423" t="s">
        <v>207</v>
      </c>
      <c r="C27" s="424"/>
      <c r="D27" s="424"/>
      <c r="E27" s="424"/>
      <c r="F27" s="424"/>
      <c r="G27" s="424"/>
      <c r="H27" s="425"/>
      <c r="I27" s="1"/>
      <c r="J27" s="1"/>
      <c r="K27" s="1"/>
    </row>
    <row r="28" spans="1:15" ht="51" customHeight="1" x14ac:dyDescent="0.25">
      <c r="B28" s="403" t="s">
        <v>206</v>
      </c>
      <c r="C28" s="404"/>
      <c r="D28" s="404"/>
      <c r="E28" s="404"/>
      <c r="F28" s="404"/>
      <c r="G28" s="404"/>
      <c r="H28" s="405"/>
      <c r="I28" s="1"/>
      <c r="J28" s="1"/>
      <c r="K28" s="1"/>
    </row>
    <row r="29" spans="1:15" ht="42.75" customHeight="1" x14ac:dyDescent="0.25">
      <c r="B29" s="403" t="s">
        <v>138</v>
      </c>
      <c r="C29" s="404"/>
      <c r="D29" s="404"/>
      <c r="E29" s="404"/>
      <c r="F29" s="404"/>
      <c r="G29" s="404"/>
      <c r="H29" s="405"/>
      <c r="I29" s="1"/>
      <c r="J29" s="1"/>
      <c r="K29" s="1"/>
    </row>
    <row r="30" spans="1:15" ht="27.75" customHeight="1" x14ac:dyDescent="0.25">
      <c r="B30" s="420" t="s">
        <v>208</v>
      </c>
      <c r="C30" s="421"/>
      <c r="D30" s="421"/>
      <c r="E30" s="421"/>
      <c r="F30" s="421"/>
      <c r="G30" s="421"/>
      <c r="H30" s="422"/>
      <c r="I30" s="1"/>
      <c r="J30" s="1"/>
      <c r="K30" s="1"/>
    </row>
    <row r="31" spans="1:15" ht="27" customHeight="1" x14ac:dyDescent="0.25">
      <c r="B31" s="406" t="s">
        <v>148</v>
      </c>
      <c r="C31" s="407"/>
      <c r="D31" s="407"/>
      <c r="E31" s="407"/>
      <c r="F31" s="407"/>
      <c r="G31" s="407"/>
      <c r="H31" s="408"/>
      <c r="I31" s="1"/>
      <c r="J31" s="1"/>
      <c r="K31" s="1"/>
    </row>
    <row r="32" spans="1:15" ht="41.25" customHeight="1" x14ac:dyDescent="0.25">
      <c r="B32" s="409" t="s">
        <v>205</v>
      </c>
      <c r="C32" s="410"/>
      <c r="D32" s="410"/>
      <c r="E32" s="410"/>
      <c r="F32" s="410"/>
      <c r="G32" s="410"/>
      <c r="H32" s="411"/>
      <c r="I32" s="1"/>
      <c r="J32" s="1"/>
      <c r="K32" s="1"/>
    </row>
    <row r="33" spans="2:13" x14ac:dyDescent="0.25">
      <c r="B33" s="257" t="s">
        <v>204</v>
      </c>
      <c r="C33" s="258"/>
      <c r="D33" s="258"/>
      <c r="E33" s="258"/>
      <c r="F33" s="258"/>
      <c r="G33" s="258"/>
      <c r="H33" s="259"/>
      <c r="I33" s="1"/>
      <c r="J33" s="1"/>
      <c r="K33" s="1"/>
    </row>
    <row r="34" spans="2:13" ht="15.75" thickBot="1" x14ac:dyDescent="0.3">
      <c r="B34" s="412" t="s">
        <v>203</v>
      </c>
      <c r="C34" s="413"/>
      <c r="D34" s="413"/>
      <c r="E34" s="413"/>
      <c r="F34" s="413"/>
      <c r="G34" s="413"/>
      <c r="H34" s="414"/>
      <c r="I34" s="1"/>
      <c r="J34" s="1"/>
      <c r="K34" s="1"/>
    </row>
    <row r="35" spans="2:13" x14ac:dyDescent="0.25">
      <c r="B35" s="1"/>
      <c r="C35" s="1"/>
      <c r="D35" s="1"/>
      <c r="E35" s="1"/>
      <c r="F35" s="1"/>
      <c r="G35" s="1"/>
      <c r="H35" s="1"/>
      <c r="I35" s="1"/>
      <c r="L35" s="139"/>
      <c r="M35" s="139"/>
    </row>
    <row r="36" spans="2:13" x14ac:dyDescent="0.25">
      <c r="B36" s="1"/>
      <c r="C36" s="1"/>
      <c r="D36" s="1"/>
      <c r="E36" s="1"/>
      <c r="F36" s="1"/>
      <c r="G36" s="1"/>
      <c r="H36" s="1"/>
      <c r="I36" s="1"/>
      <c r="J36" s="6"/>
      <c r="K36" s="6"/>
      <c r="L36" s="220"/>
      <c r="M36" s="139"/>
    </row>
    <row r="37" spans="2:13" ht="15.75" x14ac:dyDescent="0.25">
      <c r="J37" s="11"/>
      <c r="K37" s="11"/>
      <c r="L37" s="220"/>
      <c r="M37" s="139"/>
    </row>
  </sheetData>
  <mergeCells count="22">
    <mergeCell ref="B30:H30"/>
    <mergeCell ref="B31:H31"/>
    <mergeCell ref="B32:H32"/>
    <mergeCell ref="B34:H34"/>
    <mergeCell ref="B23:C23"/>
    <mergeCell ref="B24:C25"/>
    <mergeCell ref="B26:C26"/>
    <mergeCell ref="B27:H27"/>
    <mergeCell ref="B28:H28"/>
    <mergeCell ref="B29:H29"/>
    <mergeCell ref="K9:K10"/>
    <mergeCell ref="B10:C10"/>
    <mergeCell ref="B21:C21"/>
    <mergeCell ref="B3:H3"/>
    <mergeCell ref="B5:C5"/>
    <mergeCell ref="B7:C7"/>
    <mergeCell ref="B8:C9"/>
    <mergeCell ref="B12:C12"/>
    <mergeCell ref="B13:C13"/>
    <mergeCell ref="B15:C15"/>
    <mergeCell ref="B17:C17"/>
    <mergeCell ref="B18:C19"/>
  </mergeCells>
  <pageMargins left="0.25" right="0.25" top="0.75" bottom="0.75" header="0.3" footer="0.3"/>
  <pageSetup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showGridLines="0" topLeftCell="A10" zoomScale="115" zoomScaleNormal="115" workbookViewId="0">
      <selection activeCell="J24" sqref="J24"/>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8" width="18.7109375" customWidth="1"/>
    <col min="9" max="9" width="12.85546875" bestFit="1" customWidth="1"/>
    <col min="10" max="10" width="22.140625" bestFit="1" customWidth="1"/>
    <col min="11" max="11" width="20.140625" bestFit="1" customWidth="1"/>
    <col min="12" max="12" width="17.7109375" bestFit="1" customWidth="1"/>
    <col min="13" max="13" width="20.28515625" bestFit="1" customWidth="1"/>
    <col min="14" max="14" width="18" bestFit="1" customWidth="1"/>
    <col min="15" max="15" width="16.28515625" bestFit="1" customWidth="1"/>
  </cols>
  <sheetData>
    <row r="1" spans="1:12" x14ac:dyDescent="0.25">
      <c r="B1" s="73"/>
    </row>
    <row r="2" spans="1:12" ht="15.75" thickBot="1" x14ac:dyDescent="0.3"/>
    <row r="3" spans="1:12" ht="25.5" customHeight="1" x14ac:dyDescent="0.25">
      <c r="B3" s="394" t="s">
        <v>90</v>
      </c>
      <c r="C3" s="395"/>
      <c r="D3" s="395"/>
      <c r="E3" s="395"/>
      <c r="F3" s="395"/>
      <c r="G3" s="395"/>
      <c r="H3" s="396"/>
    </row>
    <row r="4" spans="1:12" ht="21.75" customHeight="1" x14ac:dyDescent="0.25">
      <c r="B4" s="123"/>
      <c r="C4" s="75"/>
      <c r="D4" s="75"/>
      <c r="E4" s="75"/>
      <c r="F4" s="170" t="s">
        <v>63</v>
      </c>
      <c r="G4" s="170" t="s">
        <v>113</v>
      </c>
      <c r="H4" s="260" t="s">
        <v>0</v>
      </c>
    </row>
    <row r="5" spans="1:12" ht="29.25" customHeight="1" thickBot="1" x14ac:dyDescent="0.3">
      <c r="A5" s="75"/>
      <c r="B5" s="397"/>
      <c r="C5" s="398"/>
      <c r="D5" s="270"/>
      <c r="E5" s="43"/>
      <c r="F5" s="267" t="s">
        <v>182</v>
      </c>
      <c r="G5" s="171" t="s">
        <v>168</v>
      </c>
      <c r="H5" s="197" t="s">
        <v>183</v>
      </c>
      <c r="I5" s="6"/>
    </row>
    <row r="6" spans="1:12" ht="6.75" customHeight="1" thickTop="1" x14ac:dyDescent="0.25">
      <c r="A6" s="75"/>
      <c r="B6" s="10"/>
      <c r="C6" s="11"/>
      <c r="D6" s="11"/>
      <c r="E6" s="160"/>
      <c r="F6" s="143"/>
      <c r="G6" s="143"/>
      <c r="H6" s="198"/>
      <c r="I6" s="11"/>
    </row>
    <row r="7" spans="1:12" ht="15.75" x14ac:dyDescent="0.25">
      <c r="A7" s="75"/>
      <c r="B7" s="399" t="s">
        <v>69</v>
      </c>
      <c r="C7" s="400"/>
      <c r="D7" s="11"/>
      <c r="E7" s="233" t="s">
        <v>1</v>
      </c>
      <c r="F7" s="122">
        <v>91769</v>
      </c>
      <c r="G7" s="122">
        <v>4587164</v>
      </c>
      <c r="H7" s="236">
        <v>4678933</v>
      </c>
      <c r="I7" s="38"/>
      <c r="J7" s="38"/>
      <c r="K7" s="11"/>
      <c r="L7" s="75"/>
    </row>
    <row r="8" spans="1:12" ht="15.75" customHeight="1" x14ac:dyDescent="0.25">
      <c r="A8" s="75"/>
      <c r="B8" s="401" t="s">
        <v>72</v>
      </c>
      <c r="C8" s="402"/>
      <c r="D8" s="11"/>
      <c r="E8" s="237" t="s">
        <v>2</v>
      </c>
      <c r="F8" s="239">
        <v>104847</v>
      </c>
      <c r="G8" s="239">
        <v>1141106</v>
      </c>
      <c r="H8" s="240">
        <v>1245953</v>
      </c>
      <c r="I8" s="11"/>
      <c r="J8" s="269"/>
      <c r="K8" s="11"/>
      <c r="L8" s="75"/>
    </row>
    <row r="9" spans="1:12" ht="15.75" x14ac:dyDescent="0.25">
      <c r="A9" s="75"/>
      <c r="B9" s="401"/>
      <c r="C9" s="402"/>
      <c r="D9" s="11"/>
      <c r="E9" s="233" t="s">
        <v>0</v>
      </c>
      <c r="F9" s="122">
        <v>196616</v>
      </c>
      <c r="G9" s="122">
        <v>5728270</v>
      </c>
      <c r="H9" s="236">
        <v>5924886</v>
      </c>
      <c r="I9" s="11"/>
      <c r="J9" s="11"/>
      <c r="K9" s="402"/>
      <c r="L9" s="75"/>
    </row>
    <row r="10" spans="1:12" ht="2.4500000000000002" customHeight="1" thickBot="1" x14ac:dyDescent="0.3">
      <c r="A10" s="75"/>
      <c r="B10" s="397"/>
      <c r="C10" s="398"/>
      <c r="D10" s="270"/>
      <c r="E10" s="163"/>
      <c r="F10" s="242"/>
      <c r="G10" s="242"/>
      <c r="H10" s="244"/>
      <c r="I10" s="18"/>
      <c r="J10" s="18"/>
      <c r="K10" s="402"/>
      <c r="L10" s="75"/>
    </row>
    <row r="11" spans="1:12" ht="7.5" customHeight="1" thickTop="1" x14ac:dyDescent="0.25">
      <c r="A11" s="75"/>
      <c r="B11" s="10"/>
      <c r="C11" s="11"/>
      <c r="D11" s="50"/>
      <c r="E11" s="164"/>
      <c r="F11" s="245"/>
      <c r="G11" s="245"/>
      <c r="H11" s="246"/>
      <c r="I11" s="50"/>
      <c r="J11" s="50"/>
      <c r="K11" s="50"/>
      <c r="L11" s="75"/>
    </row>
    <row r="12" spans="1:12" ht="15.75" customHeight="1" x14ac:dyDescent="0.25">
      <c r="A12" s="75"/>
      <c r="B12" s="392" t="s">
        <v>70</v>
      </c>
      <c r="C12" s="393"/>
      <c r="D12" s="75"/>
      <c r="E12" s="233" t="s">
        <v>1</v>
      </c>
      <c r="F12" s="122">
        <v>279341</v>
      </c>
      <c r="G12" s="122">
        <v>5761136.2999999998</v>
      </c>
      <c r="H12" s="236">
        <v>6040477.2999999998</v>
      </c>
      <c r="I12" s="50"/>
    </row>
    <row r="13" spans="1:12" ht="15.75" customHeight="1" x14ac:dyDescent="0.25">
      <c r="A13" s="75"/>
      <c r="B13" s="401" t="s">
        <v>71</v>
      </c>
      <c r="C13" s="402"/>
      <c r="D13" s="25"/>
      <c r="E13" s="233" t="s">
        <v>2</v>
      </c>
      <c r="F13" s="122">
        <v>101660</v>
      </c>
      <c r="G13" s="122">
        <v>939147</v>
      </c>
      <c r="H13" s="240">
        <v>1040807</v>
      </c>
      <c r="I13" s="25"/>
      <c r="J13" t="s">
        <v>187</v>
      </c>
    </row>
    <row r="14" spans="1:12" ht="15.75" customHeight="1" x14ac:dyDescent="0.25">
      <c r="A14" s="75"/>
      <c r="B14" s="123"/>
      <c r="C14" s="75"/>
      <c r="D14" s="75"/>
      <c r="E14" s="234" t="s">
        <v>0</v>
      </c>
      <c r="F14" s="248">
        <v>381001</v>
      </c>
      <c r="G14" s="248">
        <v>6700283.2999999998</v>
      </c>
      <c r="H14" s="236">
        <v>7081284.2999999998</v>
      </c>
      <c r="I14" s="83"/>
      <c r="J14" s="278">
        <v>44009</v>
      </c>
      <c r="K14" s="279" t="s">
        <v>188</v>
      </c>
      <c r="L14" s="279" t="s">
        <v>189</v>
      </c>
    </row>
    <row r="15" spans="1:12" ht="2.4500000000000002" customHeight="1" thickBot="1" x14ac:dyDescent="0.3">
      <c r="A15" s="75"/>
      <c r="B15" s="397"/>
      <c r="C15" s="398"/>
      <c r="D15" s="270"/>
      <c r="E15" s="166"/>
      <c r="F15" s="242"/>
      <c r="G15" s="242"/>
      <c r="H15" s="244"/>
      <c r="I15" s="11"/>
    </row>
    <row r="16" spans="1:12" ht="8.25" customHeight="1" thickTop="1" x14ac:dyDescent="0.25">
      <c r="A16" s="75"/>
      <c r="B16" s="10"/>
      <c r="C16" s="11"/>
      <c r="D16" s="11"/>
      <c r="E16" s="167"/>
      <c r="F16" s="245"/>
      <c r="G16" s="274"/>
      <c r="H16" s="246"/>
      <c r="I16" s="11"/>
      <c r="J16" s="109"/>
      <c r="K16" s="109"/>
      <c r="L16" s="109"/>
    </row>
    <row r="17" spans="1:15" ht="15.75" customHeight="1" x14ac:dyDescent="0.25">
      <c r="A17" s="75"/>
      <c r="B17" s="392" t="s">
        <v>73</v>
      </c>
      <c r="C17" s="393"/>
      <c r="D17" s="11"/>
      <c r="E17" s="233" t="s">
        <v>1</v>
      </c>
      <c r="F17" s="157" t="s">
        <v>6</v>
      </c>
      <c r="G17" s="275" t="s">
        <v>176</v>
      </c>
      <c r="H17" s="203" t="s">
        <v>194</v>
      </c>
      <c r="I17" s="11"/>
      <c r="J17" s="139">
        <v>2490970275.9100003</v>
      </c>
      <c r="K17" s="139">
        <v>26460717919.079994</v>
      </c>
      <c r="L17" s="139">
        <v>28951688194.989994</v>
      </c>
    </row>
    <row r="18" spans="1:15" ht="15.75" customHeight="1" x14ac:dyDescent="0.25">
      <c r="A18" s="75"/>
      <c r="B18" s="401" t="s">
        <v>74</v>
      </c>
      <c r="C18" s="402"/>
      <c r="D18" s="11"/>
      <c r="E18" s="233" t="s">
        <v>2</v>
      </c>
      <c r="F18" s="157" t="s">
        <v>192</v>
      </c>
      <c r="G18" s="276" t="s">
        <v>177</v>
      </c>
      <c r="H18" s="204" t="s">
        <v>195</v>
      </c>
      <c r="I18" s="11"/>
      <c r="J18" s="139">
        <v>1284734267.0900002</v>
      </c>
      <c r="K18" s="139">
        <v>6058925229.1900005</v>
      </c>
      <c r="L18" s="139">
        <v>7343659496.2800007</v>
      </c>
    </row>
    <row r="19" spans="1:15" ht="15.75" customHeight="1" x14ac:dyDescent="0.25">
      <c r="A19" s="75"/>
      <c r="B19" s="401"/>
      <c r="C19" s="402"/>
      <c r="D19" s="11"/>
      <c r="E19" s="233" t="s">
        <v>117</v>
      </c>
      <c r="F19" s="157" t="s">
        <v>193</v>
      </c>
      <c r="G19" s="276" t="s">
        <v>178</v>
      </c>
      <c r="H19" s="204" t="s">
        <v>196</v>
      </c>
      <c r="I19" s="11"/>
      <c r="J19" s="218">
        <v>237729835.73000002</v>
      </c>
      <c r="K19" s="218">
        <v>1003796343.8999999</v>
      </c>
      <c r="L19" s="218">
        <v>1241526179.6299999</v>
      </c>
    </row>
    <row r="20" spans="1:15" ht="15.75" customHeight="1" x14ac:dyDescent="0.25">
      <c r="A20" s="75"/>
      <c r="B20" s="10"/>
      <c r="C20" s="11"/>
      <c r="D20" s="11"/>
      <c r="E20" s="234" t="s">
        <v>0</v>
      </c>
      <c r="F20" s="158" t="s">
        <v>134</v>
      </c>
      <c r="G20" s="277" t="s">
        <v>179</v>
      </c>
      <c r="H20" s="205" t="s">
        <v>197</v>
      </c>
      <c r="I20" s="11"/>
      <c r="J20" s="139">
        <v>4013434378.7300005</v>
      </c>
      <c r="K20" s="139">
        <v>33523439492.169998</v>
      </c>
      <c r="L20" s="139">
        <v>37536873870.899994</v>
      </c>
      <c r="M20" s="142"/>
    </row>
    <row r="21" spans="1:15" ht="3" customHeight="1" thickBot="1" x14ac:dyDescent="0.3">
      <c r="A21" s="75"/>
      <c r="B21" s="397"/>
      <c r="C21" s="398"/>
      <c r="D21" s="270"/>
      <c r="E21" s="163"/>
      <c r="F21" s="242"/>
      <c r="G21" s="261"/>
      <c r="H21" s="206"/>
      <c r="I21" s="85"/>
      <c r="O21" s="2"/>
    </row>
    <row r="22" spans="1:15" ht="9" customHeight="1" thickTop="1" x14ac:dyDescent="0.25">
      <c r="A22" s="75"/>
      <c r="B22" s="123"/>
      <c r="C22" s="75"/>
      <c r="D22" s="75"/>
      <c r="E22" s="168"/>
      <c r="F22" s="245"/>
      <c r="G22" s="262"/>
      <c r="H22" s="210"/>
      <c r="I22" s="85"/>
      <c r="O22" s="3"/>
    </row>
    <row r="23" spans="1:15" ht="15.75" x14ac:dyDescent="0.25">
      <c r="B23" s="392" t="s">
        <v>141</v>
      </c>
      <c r="C23" s="393"/>
      <c r="D23" s="75"/>
      <c r="E23" s="161" t="s">
        <v>1</v>
      </c>
      <c r="F23" s="122">
        <v>3412000</v>
      </c>
      <c r="G23" s="122">
        <v>3364000</v>
      </c>
      <c r="H23" s="211"/>
      <c r="I23" s="66"/>
      <c r="O23" s="2"/>
    </row>
    <row r="24" spans="1:15" ht="15.75" customHeight="1" x14ac:dyDescent="0.25">
      <c r="B24" s="401" t="s">
        <v>76</v>
      </c>
      <c r="C24" s="402"/>
      <c r="D24" s="75"/>
      <c r="E24" s="161" t="s">
        <v>2</v>
      </c>
      <c r="F24" s="122">
        <v>764000</v>
      </c>
      <c r="G24" s="122">
        <v>707000</v>
      </c>
      <c r="H24" s="211"/>
      <c r="I24" s="66"/>
      <c r="J24" s="1"/>
      <c r="K24" s="1"/>
    </row>
    <row r="25" spans="1:15" ht="18.75" x14ac:dyDescent="0.25">
      <c r="B25" s="401"/>
      <c r="C25" s="402"/>
      <c r="D25" s="75"/>
      <c r="E25" s="165" t="s">
        <v>0</v>
      </c>
      <c r="F25" s="251" t="s">
        <v>198</v>
      </c>
      <c r="G25" s="251" t="s">
        <v>184</v>
      </c>
      <c r="H25" s="211"/>
      <c r="I25" s="1"/>
      <c r="J25" s="1"/>
      <c r="K25" s="1"/>
    </row>
    <row r="26" spans="1:15" ht="2.4500000000000002" customHeight="1" thickBot="1" x14ac:dyDescent="0.3">
      <c r="B26" s="397"/>
      <c r="C26" s="398"/>
      <c r="D26" s="270"/>
      <c r="E26" s="169"/>
      <c r="F26" s="147"/>
      <c r="G26" s="147"/>
      <c r="H26" s="214"/>
      <c r="I26" s="1"/>
      <c r="J26" s="1"/>
      <c r="K26" s="1"/>
    </row>
    <row r="27" spans="1:15" ht="29.25" customHeight="1" thickTop="1" x14ac:dyDescent="0.25">
      <c r="B27" s="423" t="s">
        <v>190</v>
      </c>
      <c r="C27" s="424"/>
      <c r="D27" s="424"/>
      <c r="E27" s="424"/>
      <c r="F27" s="424"/>
      <c r="G27" s="424"/>
      <c r="H27" s="425"/>
      <c r="I27" s="1"/>
      <c r="J27" s="1"/>
      <c r="K27" s="1"/>
    </row>
    <row r="28" spans="1:15" ht="51" customHeight="1" x14ac:dyDescent="0.25">
      <c r="B28" s="403" t="s">
        <v>191</v>
      </c>
      <c r="C28" s="404"/>
      <c r="D28" s="404"/>
      <c r="E28" s="404"/>
      <c r="F28" s="404"/>
      <c r="G28" s="404"/>
      <c r="H28" s="405"/>
      <c r="I28" s="1"/>
      <c r="J28" s="1"/>
      <c r="K28" s="1"/>
    </row>
    <row r="29" spans="1:15" ht="42.75" customHeight="1" x14ac:dyDescent="0.25">
      <c r="B29" s="403" t="s">
        <v>138</v>
      </c>
      <c r="C29" s="404"/>
      <c r="D29" s="404"/>
      <c r="E29" s="404"/>
      <c r="F29" s="404"/>
      <c r="G29" s="404"/>
      <c r="H29" s="405"/>
      <c r="I29" s="1"/>
      <c r="J29" s="1"/>
      <c r="K29" s="1"/>
    </row>
    <row r="30" spans="1:15" ht="27.75" customHeight="1" x14ac:dyDescent="0.25">
      <c r="B30" s="420" t="s">
        <v>199</v>
      </c>
      <c r="C30" s="421"/>
      <c r="D30" s="421"/>
      <c r="E30" s="421"/>
      <c r="F30" s="421"/>
      <c r="G30" s="421"/>
      <c r="H30" s="422"/>
      <c r="I30" s="1"/>
      <c r="J30" s="1"/>
      <c r="K30" s="1"/>
    </row>
    <row r="31" spans="1:15" ht="27" customHeight="1" x14ac:dyDescent="0.25">
      <c r="B31" s="406" t="s">
        <v>148</v>
      </c>
      <c r="C31" s="407"/>
      <c r="D31" s="407"/>
      <c r="E31" s="407"/>
      <c r="F31" s="407"/>
      <c r="G31" s="407"/>
      <c r="H31" s="408"/>
      <c r="I31" s="1"/>
      <c r="J31" s="1"/>
      <c r="K31" s="1"/>
    </row>
    <row r="32" spans="1:15" ht="41.25" customHeight="1" x14ac:dyDescent="0.25">
      <c r="B32" s="409" t="s">
        <v>139</v>
      </c>
      <c r="C32" s="410"/>
      <c r="D32" s="410"/>
      <c r="E32" s="410"/>
      <c r="F32" s="410"/>
      <c r="G32" s="410"/>
      <c r="H32" s="411"/>
      <c r="I32" s="1"/>
      <c r="J32" s="1"/>
      <c r="K32" s="1"/>
    </row>
    <row r="33" spans="2:13" x14ac:dyDescent="0.25">
      <c r="B33" s="257" t="s">
        <v>186</v>
      </c>
      <c r="C33" s="258"/>
      <c r="D33" s="258"/>
      <c r="E33" s="258"/>
      <c r="F33" s="258"/>
      <c r="G33" s="258"/>
      <c r="H33" s="259"/>
      <c r="I33" s="1"/>
      <c r="J33" s="1"/>
      <c r="K33" s="1"/>
    </row>
    <row r="34" spans="2:13" ht="15.75" thickBot="1" x14ac:dyDescent="0.3">
      <c r="B34" s="412" t="s">
        <v>185</v>
      </c>
      <c r="C34" s="413"/>
      <c r="D34" s="413"/>
      <c r="E34" s="413"/>
      <c r="F34" s="413"/>
      <c r="G34" s="413"/>
      <c r="H34" s="414"/>
      <c r="I34" s="1"/>
      <c r="J34" s="1"/>
      <c r="K34" s="1"/>
    </row>
    <row r="35" spans="2:13" x14ac:dyDescent="0.25">
      <c r="B35" s="1"/>
      <c r="C35" s="1"/>
      <c r="D35" s="1"/>
      <c r="E35" s="1"/>
      <c r="F35" s="1"/>
      <c r="G35" s="1"/>
      <c r="H35" s="1"/>
      <c r="I35" s="1"/>
      <c r="L35" s="139"/>
      <c r="M35" s="139"/>
    </row>
    <row r="36" spans="2:13" x14ac:dyDescent="0.25">
      <c r="B36" s="1"/>
      <c r="C36" s="1"/>
      <c r="D36" s="1"/>
      <c r="E36" s="1"/>
      <c r="F36" s="1"/>
      <c r="G36" s="1"/>
      <c r="H36" s="1"/>
      <c r="I36" s="1"/>
      <c r="J36" s="6"/>
      <c r="K36" s="6"/>
      <c r="L36" s="220"/>
      <c r="M36" s="139"/>
    </row>
    <row r="37" spans="2:13" ht="15.75" x14ac:dyDescent="0.25">
      <c r="J37" s="11"/>
      <c r="K37" s="11"/>
      <c r="L37" s="220"/>
      <c r="M37" s="139"/>
    </row>
  </sheetData>
  <mergeCells count="22">
    <mergeCell ref="B30:H30"/>
    <mergeCell ref="B31:H31"/>
    <mergeCell ref="B32:H32"/>
    <mergeCell ref="B34:H34"/>
    <mergeCell ref="B23:C23"/>
    <mergeCell ref="B24:C25"/>
    <mergeCell ref="B26:C26"/>
    <mergeCell ref="B27:H27"/>
    <mergeCell ref="B28:H28"/>
    <mergeCell ref="B29:H29"/>
    <mergeCell ref="K9:K10"/>
    <mergeCell ref="B10:C10"/>
    <mergeCell ref="B21:C21"/>
    <mergeCell ref="B3:H3"/>
    <mergeCell ref="B5:C5"/>
    <mergeCell ref="B7:C7"/>
    <mergeCell ref="B8:C9"/>
    <mergeCell ref="B12:C12"/>
    <mergeCell ref="B13:C13"/>
    <mergeCell ref="B15:C15"/>
    <mergeCell ref="B17:C17"/>
    <mergeCell ref="B18:C19"/>
  </mergeCells>
  <pageMargins left="0.25" right="0.25" top="0.75" bottom="0.75" header="0.3" footer="0.3"/>
  <pageSetup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topLeftCell="C1" zoomScale="115" zoomScaleNormal="115" workbookViewId="0">
      <selection activeCell="F17" sqref="F17"/>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8" width="18.7109375" customWidth="1"/>
    <col min="9" max="9" width="12.85546875" bestFit="1" customWidth="1"/>
    <col min="10" max="10" width="22.140625" bestFit="1" customWidth="1"/>
    <col min="11" max="11" width="20.140625" bestFit="1" customWidth="1"/>
    <col min="12" max="12" width="17.7109375" bestFit="1" customWidth="1"/>
    <col min="13" max="13" width="20.28515625" bestFit="1" customWidth="1"/>
    <col min="14" max="14" width="18" bestFit="1" customWidth="1"/>
    <col min="15" max="15" width="16.28515625" bestFit="1" customWidth="1"/>
  </cols>
  <sheetData>
    <row r="1" spans="1:12" x14ac:dyDescent="0.25">
      <c r="B1" s="73"/>
    </row>
    <row r="2" spans="1:12" ht="15.75" thickBot="1" x14ac:dyDescent="0.3"/>
    <row r="3" spans="1:12" ht="25.5" customHeight="1" x14ac:dyDescent="0.25">
      <c r="B3" s="394" t="s">
        <v>90</v>
      </c>
      <c r="C3" s="395"/>
      <c r="D3" s="395"/>
      <c r="E3" s="395"/>
      <c r="F3" s="395"/>
      <c r="G3" s="395"/>
      <c r="H3" s="396"/>
    </row>
    <row r="4" spans="1:12" ht="21.75" customHeight="1" x14ac:dyDescent="0.25">
      <c r="B4" s="123"/>
      <c r="C4" s="75"/>
      <c r="D4" s="75"/>
      <c r="E4" s="75"/>
      <c r="F4" s="170" t="s">
        <v>63</v>
      </c>
      <c r="G4" s="170" t="s">
        <v>113</v>
      </c>
      <c r="H4" s="260" t="s">
        <v>0</v>
      </c>
    </row>
    <row r="5" spans="1:12" ht="29.25" customHeight="1" thickBot="1" x14ac:dyDescent="0.3">
      <c r="A5" s="75"/>
      <c r="B5" s="397"/>
      <c r="C5" s="398"/>
      <c r="D5" s="266"/>
      <c r="E5" s="43"/>
      <c r="F5" s="267" t="s">
        <v>167</v>
      </c>
      <c r="G5" s="171" t="s">
        <v>152</v>
      </c>
      <c r="H5" s="197" t="s">
        <v>168</v>
      </c>
      <c r="I5" s="6"/>
    </row>
    <row r="6" spans="1:12" ht="6.75" customHeight="1" thickTop="1" x14ac:dyDescent="0.25">
      <c r="A6" s="75"/>
      <c r="B6" s="10"/>
      <c r="C6" s="11"/>
      <c r="D6" s="11"/>
      <c r="E6" s="160"/>
      <c r="F6" s="143"/>
      <c r="G6" s="143"/>
      <c r="H6" s="198"/>
      <c r="I6" s="11"/>
    </row>
    <row r="7" spans="1:12" ht="15.75" x14ac:dyDescent="0.25">
      <c r="A7" s="75"/>
      <c r="B7" s="399" t="s">
        <v>69</v>
      </c>
      <c r="C7" s="400"/>
      <c r="D7" s="11"/>
      <c r="E7" s="233" t="s">
        <v>1</v>
      </c>
      <c r="F7" s="122">
        <v>95816</v>
      </c>
      <c r="G7" s="122">
        <v>4491348</v>
      </c>
      <c r="H7" s="236">
        <v>4587164</v>
      </c>
      <c r="I7" s="38"/>
      <c r="J7" s="38"/>
      <c r="K7" s="11"/>
      <c r="L7" s="75"/>
    </row>
    <row r="8" spans="1:12" ht="15.75" customHeight="1" x14ac:dyDescent="0.25">
      <c r="A8" s="75"/>
      <c r="B8" s="401" t="s">
        <v>72</v>
      </c>
      <c r="C8" s="402"/>
      <c r="D8" s="11"/>
      <c r="E8" s="237" t="s">
        <v>2</v>
      </c>
      <c r="F8" s="239">
        <v>95110</v>
      </c>
      <c r="G8" s="239">
        <v>1045996</v>
      </c>
      <c r="H8" s="240">
        <v>1141106</v>
      </c>
      <c r="I8" s="11"/>
      <c r="J8" s="269"/>
      <c r="K8" s="11"/>
      <c r="L8" s="75"/>
    </row>
    <row r="9" spans="1:12" ht="15.75" x14ac:dyDescent="0.25">
      <c r="A9" s="75"/>
      <c r="B9" s="401"/>
      <c r="C9" s="402"/>
      <c r="D9" s="11"/>
      <c r="E9" s="233" t="s">
        <v>0</v>
      </c>
      <c r="F9" s="122">
        <f>SUM(F7:F8)</f>
        <v>190926</v>
      </c>
      <c r="G9" s="122">
        <f>SUM(G7:G8)</f>
        <v>5537344</v>
      </c>
      <c r="H9" s="236">
        <f>SUM(H7:H8)</f>
        <v>5728270</v>
      </c>
      <c r="I9" s="11"/>
      <c r="J9" s="11"/>
      <c r="K9" s="402"/>
      <c r="L9" s="75"/>
    </row>
    <row r="10" spans="1:12" ht="2.4500000000000002" customHeight="1" thickBot="1" x14ac:dyDescent="0.3">
      <c r="A10" s="75"/>
      <c r="B10" s="397"/>
      <c r="C10" s="398"/>
      <c r="D10" s="266"/>
      <c r="E10" s="163"/>
      <c r="F10" s="242"/>
      <c r="G10" s="242"/>
      <c r="H10" s="244"/>
      <c r="I10" s="18"/>
      <c r="J10" s="18"/>
      <c r="K10" s="402"/>
      <c r="L10" s="75"/>
    </row>
    <row r="11" spans="1:12" ht="7.5" customHeight="1" thickTop="1" x14ac:dyDescent="0.25">
      <c r="A11" s="75"/>
      <c r="B11" s="10"/>
      <c r="C11" s="11"/>
      <c r="D11" s="50"/>
      <c r="E11" s="164"/>
      <c r="F11" s="245"/>
      <c r="G11" s="245"/>
      <c r="H11" s="246"/>
      <c r="I11" s="50"/>
      <c r="J11" s="50"/>
      <c r="K11" s="50"/>
      <c r="L11" s="75"/>
    </row>
    <row r="12" spans="1:12" ht="15.75" customHeight="1" x14ac:dyDescent="0.25">
      <c r="A12" s="75"/>
      <c r="B12" s="392" t="s">
        <v>70</v>
      </c>
      <c r="C12" s="393"/>
      <c r="D12" s="75"/>
      <c r="E12" s="233" t="s">
        <v>1</v>
      </c>
      <c r="F12" s="122">
        <v>287354</v>
      </c>
      <c r="G12" s="122">
        <v>5473782.2999999998</v>
      </c>
      <c r="H12" s="236">
        <v>5761136.2999999998</v>
      </c>
      <c r="I12" s="50"/>
    </row>
    <row r="13" spans="1:12" ht="15.75" customHeight="1" x14ac:dyDescent="0.25">
      <c r="A13" s="75"/>
      <c r="B13" s="401" t="s">
        <v>71</v>
      </c>
      <c r="C13" s="402"/>
      <c r="D13" s="25"/>
      <c r="E13" s="233" t="s">
        <v>2</v>
      </c>
      <c r="F13" s="122">
        <v>86130</v>
      </c>
      <c r="G13" s="122">
        <v>853017</v>
      </c>
      <c r="H13" s="240">
        <v>939147</v>
      </c>
      <c r="I13" s="25"/>
    </row>
    <row r="14" spans="1:12" ht="15.75" customHeight="1" x14ac:dyDescent="0.25">
      <c r="A14" s="75"/>
      <c r="B14" s="123"/>
      <c r="C14" s="75"/>
      <c r="D14" s="75"/>
      <c r="E14" s="234" t="s">
        <v>0</v>
      </c>
      <c r="F14" s="248">
        <f>SUM(F12:F13)</f>
        <v>373484</v>
      </c>
      <c r="G14" s="248">
        <f>SUM(G12:G13)</f>
        <v>6326799.2999999998</v>
      </c>
      <c r="H14" s="236">
        <f>SUM(H12:H13)</f>
        <v>6700283.2999999998</v>
      </c>
      <c r="I14" s="83"/>
      <c r="J14" t="s">
        <v>156</v>
      </c>
    </row>
    <row r="15" spans="1:12" ht="2.4500000000000002" customHeight="1" thickBot="1" x14ac:dyDescent="0.3">
      <c r="A15" s="75"/>
      <c r="B15" s="397"/>
      <c r="C15" s="398"/>
      <c r="D15" s="266"/>
      <c r="E15" s="166"/>
      <c r="F15" s="242"/>
      <c r="G15" s="242"/>
      <c r="H15" s="244"/>
      <c r="I15" s="11"/>
    </row>
    <row r="16" spans="1:12" ht="8.25" customHeight="1" thickTop="1" x14ac:dyDescent="0.25">
      <c r="A16" s="75"/>
      <c r="B16" s="10"/>
      <c r="C16" s="11"/>
      <c r="D16" s="11"/>
      <c r="E16" s="167"/>
      <c r="F16" s="245"/>
      <c r="G16" s="245"/>
      <c r="H16" s="246"/>
      <c r="I16" s="11"/>
      <c r="J16" s="109"/>
      <c r="K16" s="109"/>
      <c r="L16" s="109"/>
    </row>
    <row r="17" spans="1:15" ht="15.75" customHeight="1" x14ac:dyDescent="0.25">
      <c r="A17" s="75"/>
      <c r="B17" s="392" t="s">
        <v>73</v>
      </c>
      <c r="C17" s="393"/>
      <c r="D17" s="11"/>
      <c r="E17" s="233" t="s">
        <v>1</v>
      </c>
      <c r="F17" s="157" t="s">
        <v>110</v>
      </c>
      <c r="G17" s="157" t="s">
        <v>175</v>
      </c>
      <c r="H17" s="203" t="s">
        <v>176</v>
      </c>
      <c r="I17" s="11"/>
      <c r="J17" s="139">
        <v>2423695181.8599997</v>
      </c>
      <c r="K17" s="139">
        <v>24037022737.219994</v>
      </c>
      <c r="L17" s="139">
        <v>26460717919.079994</v>
      </c>
    </row>
    <row r="18" spans="1:15" ht="15.75" customHeight="1" x14ac:dyDescent="0.25">
      <c r="A18" s="75"/>
      <c r="B18" s="401" t="s">
        <v>74</v>
      </c>
      <c r="C18" s="402"/>
      <c r="D18" s="11"/>
      <c r="E18" s="233" t="s">
        <v>2</v>
      </c>
      <c r="F18" s="157" t="s">
        <v>173</v>
      </c>
      <c r="G18" s="157" t="s">
        <v>160</v>
      </c>
      <c r="H18" s="204" t="s">
        <v>177</v>
      </c>
      <c r="I18" s="11"/>
      <c r="J18" s="139">
        <v>861877340.19000006</v>
      </c>
      <c r="K18" s="139">
        <v>5197047889.000001</v>
      </c>
      <c r="L18" s="139">
        <v>6058925229.1900005</v>
      </c>
    </row>
    <row r="19" spans="1:15" ht="15.75" customHeight="1" x14ac:dyDescent="0.25">
      <c r="A19" s="75"/>
      <c r="B19" s="401"/>
      <c r="C19" s="402"/>
      <c r="D19" s="11"/>
      <c r="E19" s="233" t="s">
        <v>117</v>
      </c>
      <c r="F19" s="157" t="s">
        <v>174</v>
      </c>
      <c r="G19" s="157" t="s">
        <v>161</v>
      </c>
      <c r="H19" s="204" t="s">
        <v>178</v>
      </c>
      <c r="I19" s="11"/>
      <c r="J19" s="218">
        <v>206441219.85999998</v>
      </c>
      <c r="K19" s="218">
        <v>797355124.03999996</v>
      </c>
      <c r="L19" s="218">
        <v>1003796343.9</v>
      </c>
    </row>
    <row r="20" spans="1:15" ht="15.75" customHeight="1" x14ac:dyDescent="0.25">
      <c r="A20" s="75"/>
      <c r="B20" s="10"/>
      <c r="C20" s="11"/>
      <c r="D20" s="11"/>
      <c r="E20" s="234" t="s">
        <v>0</v>
      </c>
      <c r="F20" s="158" t="s">
        <v>85</v>
      </c>
      <c r="G20" s="158" t="s">
        <v>162</v>
      </c>
      <c r="H20" s="205" t="s">
        <v>179</v>
      </c>
      <c r="I20" s="11"/>
      <c r="J20" s="139">
        <v>3492013741.9099998</v>
      </c>
      <c r="K20" s="139">
        <v>30031425750.259995</v>
      </c>
      <c r="L20" s="139">
        <v>33523439492.169998</v>
      </c>
      <c r="M20" s="142"/>
    </row>
    <row r="21" spans="1:15" ht="3" customHeight="1" thickBot="1" x14ac:dyDescent="0.3">
      <c r="A21" s="75"/>
      <c r="B21" s="397"/>
      <c r="C21" s="398"/>
      <c r="D21" s="266"/>
      <c r="E21" s="163"/>
      <c r="F21" s="242"/>
      <c r="G21" s="261"/>
      <c r="H21" s="206"/>
      <c r="I21" s="85"/>
      <c r="O21" s="2"/>
    </row>
    <row r="22" spans="1:15" ht="9" customHeight="1" thickTop="1" x14ac:dyDescent="0.25">
      <c r="A22" s="75"/>
      <c r="B22" s="123"/>
      <c r="C22" s="75"/>
      <c r="D22" s="75"/>
      <c r="E22" s="168"/>
      <c r="F22" s="245"/>
      <c r="G22" s="262"/>
      <c r="H22" s="210"/>
      <c r="I22" s="85"/>
      <c r="O22" s="3"/>
    </row>
    <row r="23" spans="1:15" ht="15.75" x14ac:dyDescent="0.25">
      <c r="B23" s="392" t="s">
        <v>141</v>
      </c>
      <c r="C23" s="393"/>
      <c r="D23" s="75"/>
      <c r="E23" s="161" t="s">
        <v>1</v>
      </c>
      <c r="F23" s="122">
        <v>3364000</v>
      </c>
      <c r="G23" s="122">
        <v>3253000</v>
      </c>
      <c r="H23" s="211"/>
      <c r="I23" s="66"/>
      <c r="O23" s="2"/>
    </row>
    <row r="24" spans="1:15" ht="15.75" customHeight="1" x14ac:dyDescent="0.25">
      <c r="B24" s="401" t="s">
        <v>76</v>
      </c>
      <c r="C24" s="402"/>
      <c r="D24" s="75"/>
      <c r="E24" s="161" t="s">
        <v>2</v>
      </c>
      <c r="F24" s="122">
        <v>707000</v>
      </c>
      <c r="G24" s="122">
        <v>647000</v>
      </c>
      <c r="H24" s="211"/>
      <c r="I24" s="66"/>
      <c r="J24" s="1"/>
      <c r="K24" s="1"/>
    </row>
    <row r="25" spans="1:15" ht="18.75" x14ac:dyDescent="0.25">
      <c r="B25" s="401"/>
      <c r="C25" s="402"/>
      <c r="D25" s="75"/>
      <c r="E25" s="165" t="s">
        <v>0</v>
      </c>
      <c r="F25" s="251" t="s">
        <v>172</v>
      </c>
      <c r="G25" s="251" t="s">
        <v>171</v>
      </c>
      <c r="H25" s="211"/>
      <c r="I25" s="1"/>
      <c r="J25" s="1"/>
      <c r="K25" s="1"/>
    </row>
    <row r="26" spans="1:15" ht="2.4500000000000002" customHeight="1" thickBot="1" x14ac:dyDescent="0.3">
      <c r="B26" s="397"/>
      <c r="C26" s="398"/>
      <c r="D26" s="266"/>
      <c r="E26" s="169"/>
      <c r="F26" s="147"/>
      <c r="G26" s="147"/>
      <c r="H26" s="214"/>
      <c r="I26" s="1"/>
      <c r="J26" s="1"/>
      <c r="K26" s="1"/>
    </row>
    <row r="27" spans="1:15" ht="17.25" customHeight="1" thickTop="1" x14ac:dyDescent="0.25">
      <c r="B27" s="423" t="s">
        <v>136</v>
      </c>
      <c r="C27" s="424"/>
      <c r="D27" s="424"/>
      <c r="E27" s="424"/>
      <c r="F27" s="424"/>
      <c r="G27" s="424"/>
      <c r="H27" s="425"/>
      <c r="I27" s="1"/>
      <c r="J27" s="1"/>
      <c r="K27" s="1"/>
    </row>
    <row r="28" spans="1:15" ht="27.75" customHeight="1" x14ac:dyDescent="0.25">
      <c r="B28" s="403" t="s">
        <v>137</v>
      </c>
      <c r="C28" s="404"/>
      <c r="D28" s="404"/>
      <c r="E28" s="404"/>
      <c r="F28" s="404"/>
      <c r="G28" s="404"/>
      <c r="H28" s="405"/>
      <c r="I28" s="1"/>
      <c r="J28" s="1"/>
      <c r="K28" s="1"/>
    </row>
    <row r="29" spans="1:15" ht="42.75" customHeight="1" x14ac:dyDescent="0.25">
      <c r="B29" s="403" t="s">
        <v>138</v>
      </c>
      <c r="C29" s="404"/>
      <c r="D29" s="404"/>
      <c r="E29" s="404"/>
      <c r="F29" s="404"/>
      <c r="G29" s="404"/>
      <c r="H29" s="405"/>
      <c r="I29" s="1"/>
      <c r="J29" s="1"/>
      <c r="K29" s="1"/>
    </row>
    <row r="30" spans="1:15" ht="27.75" customHeight="1" x14ac:dyDescent="0.25">
      <c r="B30" s="420" t="s">
        <v>180</v>
      </c>
      <c r="C30" s="421"/>
      <c r="D30" s="421"/>
      <c r="E30" s="421"/>
      <c r="F30" s="421"/>
      <c r="G30" s="421"/>
      <c r="H30" s="422"/>
      <c r="I30" s="1"/>
      <c r="J30" s="1"/>
      <c r="K30" s="1"/>
    </row>
    <row r="31" spans="1:15" ht="27" customHeight="1" x14ac:dyDescent="0.25">
      <c r="B31" s="406" t="s">
        <v>148</v>
      </c>
      <c r="C31" s="407"/>
      <c r="D31" s="407"/>
      <c r="E31" s="407"/>
      <c r="F31" s="407"/>
      <c r="G31" s="407"/>
      <c r="H31" s="408"/>
      <c r="I31" s="1"/>
      <c r="J31" s="1"/>
      <c r="K31" s="1"/>
    </row>
    <row r="32" spans="1:15" ht="41.25" customHeight="1" x14ac:dyDescent="0.25">
      <c r="B32" s="409" t="s">
        <v>139</v>
      </c>
      <c r="C32" s="410"/>
      <c r="D32" s="410"/>
      <c r="E32" s="410"/>
      <c r="F32" s="410"/>
      <c r="G32" s="410"/>
      <c r="H32" s="411"/>
      <c r="I32" s="1"/>
      <c r="J32" s="1"/>
      <c r="K32" s="1"/>
    </row>
    <row r="33" spans="2:13" x14ac:dyDescent="0.25">
      <c r="B33" s="257" t="s">
        <v>170</v>
      </c>
      <c r="C33" s="258"/>
      <c r="D33" s="258"/>
      <c r="E33" s="258"/>
      <c r="F33" s="258"/>
      <c r="G33" s="258"/>
      <c r="H33" s="259"/>
      <c r="I33" s="1"/>
      <c r="J33" s="1"/>
      <c r="K33" s="1"/>
    </row>
    <row r="34" spans="2:13" ht="15.75" thickBot="1" x14ac:dyDescent="0.3">
      <c r="B34" s="412" t="s">
        <v>169</v>
      </c>
      <c r="C34" s="413"/>
      <c r="D34" s="413"/>
      <c r="E34" s="413"/>
      <c r="F34" s="413"/>
      <c r="G34" s="413"/>
      <c r="H34" s="414"/>
      <c r="I34" s="1"/>
      <c r="J34" s="1"/>
      <c r="K34" s="1"/>
    </row>
    <row r="35" spans="2:13" x14ac:dyDescent="0.25">
      <c r="B35" s="1"/>
      <c r="C35" s="1"/>
      <c r="D35" s="1"/>
      <c r="E35" s="1"/>
      <c r="F35" s="1"/>
      <c r="G35" s="1"/>
      <c r="H35" s="1"/>
      <c r="I35" s="1"/>
      <c r="L35" s="139"/>
      <c r="M35" s="139"/>
    </row>
    <row r="36" spans="2:13" x14ac:dyDescent="0.25">
      <c r="B36" s="1"/>
      <c r="C36" s="1"/>
      <c r="D36" s="1"/>
      <c r="E36" s="1"/>
      <c r="F36" s="1"/>
      <c r="G36" s="1"/>
      <c r="H36" s="1"/>
      <c r="I36" s="1"/>
      <c r="J36" s="6"/>
      <c r="K36" s="6"/>
      <c r="L36" s="220"/>
      <c r="M36" s="139"/>
    </row>
    <row r="37" spans="2:13" ht="15.75" x14ac:dyDescent="0.25">
      <c r="J37" s="11"/>
      <c r="K37" s="11"/>
      <c r="L37" s="220"/>
      <c r="M37" s="139"/>
    </row>
  </sheetData>
  <mergeCells count="22">
    <mergeCell ref="B21:C21"/>
    <mergeCell ref="B3:H3"/>
    <mergeCell ref="B5:C5"/>
    <mergeCell ref="B7:C7"/>
    <mergeCell ref="B8:C9"/>
    <mergeCell ref="B10:C10"/>
    <mergeCell ref="B30:H30"/>
    <mergeCell ref="B31:H31"/>
    <mergeCell ref="B32:H32"/>
    <mergeCell ref="B34:H34"/>
    <mergeCell ref="K9:K10"/>
    <mergeCell ref="B23:C23"/>
    <mergeCell ref="B24:C25"/>
    <mergeCell ref="B26:C26"/>
    <mergeCell ref="B27:H27"/>
    <mergeCell ref="B28:H28"/>
    <mergeCell ref="B29:H29"/>
    <mergeCell ref="B12:C12"/>
    <mergeCell ref="B13:C13"/>
    <mergeCell ref="B15:C15"/>
    <mergeCell ref="B17:C17"/>
    <mergeCell ref="B18:C19"/>
  </mergeCells>
  <pageMargins left="0.25" right="0.2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zoomScale="115" zoomScaleNormal="115" workbookViewId="0">
      <selection activeCell="B30" sqref="B30:J30"/>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6" width="4.5703125" customWidth="1"/>
    <col min="7" max="8" width="18.7109375" customWidth="1"/>
    <col min="9" max="9" width="4.5703125" customWidth="1"/>
    <col min="10" max="10" width="18.7109375" customWidth="1"/>
    <col min="11" max="11" width="4.7109375" customWidth="1"/>
    <col min="12" max="12" width="12.85546875" customWidth="1"/>
    <col min="13" max="13" width="22.140625" bestFit="1" customWidth="1"/>
    <col min="14" max="15" width="20.140625" bestFit="1" customWidth="1"/>
    <col min="16" max="16" width="17.7109375" bestFit="1" customWidth="1"/>
    <col min="17" max="17" width="20.28515625" bestFit="1" customWidth="1"/>
    <col min="18" max="18" width="18" bestFit="1" customWidth="1"/>
    <col min="19" max="19" width="16.28515625" bestFit="1" customWidth="1"/>
  </cols>
  <sheetData>
    <row r="1" spans="1:16" x14ac:dyDescent="0.25">
      <c r="B1" s="73"/>
    </row>
    <row r="2" spans="1:16" ht="15.75" thickBot="1" x14ac:dyDescent="0.3"/>
    <row r="3" spans="1:16" ht="25.5" customHeight="1" x14ac:dyDescent="0.25">
      <c r="B3" s="394" t="s">
        <v>90</v>
      </c>
      <c r="C3" s="395"/>
      <c r="D3" s="395"/>
      <c r="E3" s="395"/>
      <c r="F3" s="395"/>
      <c r="G3" s="395"/>
      <c r="H3" s="395"/>
      <c r="I3" s="395"/>
      <c r="J3" s="396"/>
    </row>
    <row r="4" spans="1:16" ht="21.75" customHeight="1" x14ac:dyDescent="0.25">
      <c r="B4" s="123"/>
      <c r="C4" s="75"/>
      <c r="D4" s="75"/>
      <c r="E4" s="75"/>
      <c r="F4" s="75"/>
      <c r="G4" s="170" t="s">
        <v>63</v>
      </c>
      <c r="H4" s="170" t="s">
        <v>113</v>
      </c>
      <c r="I4" s="107"/>
      <c r="J4" s="260" t="s">
        <v>0</v>
      </c>
    </row>
    <row r="5" spans="1:16" ht="29.25" customHeight="1" thickBot="1" x14ac:dyDescent="0.3">
      <c r="A5" s="75"/>
      <c r="B5" s="397"/>
      <c r="C5" s="398"/>
      <c r="D5" s="231"/>
      <c r="E5" s="43"/>
      <c r="F5" s="43"/>
      <c r="G5" s="267" t="s">
        <v>166</v>
      </c>
      <c r="H5" s="171" t="s">
        <v>151</v>
      </c>
      <c r="I5" s="193"/>
      <c r="J5" s="197" t="s">
        <v>152</v>
      </c>
      <c r="K5" s="6"/>
      <c r="L5" s="6"/>
    </row>
    <row r="6" spans="1:16" ht="7.5" customHeight="1" thickTop="1" x14ac:dyDescent="0.25">
      <c r="A6" s="75"/>
      <c r="B6" s="10"/>
      <c r="C6" s="11"/>
      <c r="D6" s="11"/>
      <c r="E6" s="160"/>
      <c r="F6" s="11"/>
      <c r="G6" s="143"/>
      <c r="H6" s="143"/>
      <c r="I6" s="11"/>
      <c r="J6" s="198"/>
      <c r="K6" s="11"/>
      <c r="L6" s="11"/>
    </row>
    <row r="7" spans="1:16" ht="15.75" x14ac:dyDescent="0.25">
      <c r="A7" s="75"/>
      <c r="B7" s="399" t="s">
        <v>69</v>
      </c>
      <c r="C7" s="400"/>
      <c r="D7" s="11"/>
      <c r="E7" s="233" t="s">
        <v>1</v>
      </c>
      <c r="F7" s="235"/>
      <c r="G7" s="122">
        <v>93198</v>
      </c>
      <c r="H7" s="122">
        <v>4398150</v>
      </c>
      <c r="I7" s="92"/>
      <c r="J7" s="236">
        <v>4491348</v>
      </c>
      <c r="K7" s="38"/>
      <c r="L7" s="38"/>
      <c r="M7" s="38"/>
      <c r="N7" s="11"/>
      <c r="O7" s="75"/>
      <c r="P7" s="75"/>
    </row>
    <row r="8" spans="1:16" ht="15.75" customHeight="1" x14ac:dyDescent="0.25">
      <c r="A8" s="75"/>
      <c r="B8" s="401" t="s">
        <v>72</v>
      </c>
      <c r="C8" s="402"/>
      <c r="D8" s="11"/>
      <c r="E8" s="237" t="s">
        <v>2</v>
      </c>
      <c r="F8" s="238"/>
      <c r="G8" s="239">
        <v>82465</v>
      </c>
      <c r="H8" s="239">
        <v>963531</v>
      </c>
      <c r="I8" s="92"/>
      <c r="J8" s="240">
        <v>1045996</v>
      </c>
      <c r="K8" s="11"/>
      <c r="L8" s="11"/>
      <c r="M8" s="11"/>
      <c r="N8" s="11"/>
      <c r="O8" s="75"/>
      <c r="P8" s="75"/>
    </row>
    <row r="9" spans="1:16" ht="15.75" x14ac:dyDescent="0.25">
      <c r="A9" s="75"/>
      <c r="B9" s="401"/>
      <c r="C9" s="402"/>
      <c r="D9" s="11"/>
      <c r="E9" s="233" t="s">
        <v>0</v>
      </c>
      <c r="F9" s="235"/>
      <c r="G9" s="122">
        <v>175663</v>
      </c>
      <c r="H9" s="122">
        <v>5361681</v>
      </c>
      <c r="I9" s="137"/>
      <c r="J9" s="236">
        <v>5537344</v>
      </c>
      <c r="K9" s="11"/>
      <c r="L9" s="11"/>
      <c r="M9" s="11"/>
      <c r="N9" s="402"/>
      <c r="O9" s="75"/>
      <c r="P9" s="75"/>
    </row>
    <row r="10" spans="1:16" ht="2.4500000000000002" customHeight="1" thickBot="1" x14ac:dyDescent="0.3">
      <c r="A10" s="75"/>
      <c r="B10" s="397"/>
      <c r="C10" s="398"/>
      <c r="D10" s="231"/>
      <c r="E10" s="163"/>
      <c r="F10" s="241"/>
      <c r="G10" s="242"/>
      <c r="H10" s="242"/>
      <c r="I10" s="243"/>
      <c r="J10" s="244"/>
      <c r="K10" s="18"/>
      <c r="L10" s="18"/>
      <c r="M10" s="18"/>
      <c r="N10" s="402"/>
      <c r="O10" s="75"/>
      <c r="P10" s="75"/>
    </row>
    <row r="11" spans="1:16" ht="9" customHeight="1" thickTop="1" x14ac:dyDescent="0.25">
      <c r="A11" s="75"/>
      <c r="B11" s="10"/>
      <c r="C11" s="11"/>
      <c r="D11" s="50"/>
      <c r="E11" s="164"/>
      <c r="F11" s="81"/>
      <c r="G11" s="245"/>
      <c r="H11" s="245"/>
      <c r="I11" s="235"/>
      <c r="J11" s="246"/>
      <c r="K11" s="50"/>
      <c r="L11" s="50"/>
      <c r="M11" s="50"/>
      <c r="N11" s="50"/>
      <c r="O11" s="75"/>
      <c r="P11" s="75"/>
    </row>
    <row r="12" spans="1:16" ht="15.75" customHeight="1" x14ac:dyDescent="0.25">
      <c r="A12" s="75"/>
      <c r="B12" s="392" t="s">
        <v>70</v>
      </c>
      <c r="C12" s="393"/>
      <c r="D12" s="75"/>
      <c r="E12" s="233" t="s">
        <v>1</v>
      </c>
      <c r="F12" s="235"/>
      <c r="G12" s="122">
        <v>243344</v>
      </c>
      <c r="H12" s="122">
        <v>5230438.3</v>
      </c>
      <c r="I12" s="235"/>
      <c r="J12" s="236">
        <v>5473782.2999999998</v>
      </c>
      <c r="K12" s="50"/>
      <c r="L12" s="50"/>
      <c r="M12" s="83" t="s">
        <v>156</v>
      </c>
      <c r="N12" s="83"/>
      <c r="O12" s="75"/>
      <c r="P12" s="75"/>
    </row>
    <row r="13" spans="1:16" ht="15.75" customHeight="1" x14ac:dyDescent="0.25">
      <c r="A13" s="75"/>
      <c r="B13" s="401" t="s">
        <v>71</v>
      </c>
      <c r="C13" s="402"/>
      <c r="D13" s="25"/>
      <c r="E13" s="233" t="s">
        <v>2</v>
      </c>
      <c r="F13" s="69"/>
      <c r="G13" s="122">
        <v>69447</v>
      </c>
      <c r="H13" s="122">
        <v>783570</v>
      </c>
      <c r="I13" s="138"/>
      <c r="J13" s="240">
        <v>853017</v>
      </c>
      <c r="K13" s="25"/>
      <c r="L13" s="25"/>
      <c r="M13" s="11"/>
      <c r="N13" s="11"/>
      <c r="O13" s="75"/>
      <c r="P13" s="75"/>
    </row>
    <row r="14" spans="1:16" ht="15.75" customHeight="1" x14ac:dyDescent="0.25">
      <c r="A14" s="75"/>
      <c r="B14" s="123"/>
      <c r="C14" s="75"/>
      <c r="D14" s="75"/>
      <c r="E14" s="234" t="s">
        <v>0</v>
      </c>
      <c r="F14" s="247"/>
      <c r="G14" s="248">
        <v>312791</v>
      </c>
      <c r="H14" s="248">
        <v>6014008.2999999998</v>
      </c>
      <c r="I14" s="138"/>
      <c r="J14" s="236">
        <v>6326799.2999999998</v>
      </c>
      <c r="K14" s="83"/>
      <c r="L14" s="83"/>
      <c r="M14" s="254">
        <v>43995</v>
      </c>
      <c r="N14" s="255" t="s">
        <v>157</v>
      </c>
      <c r="O14" s="255" t="s">
        <v>158</v>
      </c>
      <c r="P14" s="75"/>
    </row>
    <row r="15" spans="1:16" ht="2.4500000000000002" customHeight="1" thickBot="1" x14ac:dyDescent="0.3">
      <c r="A15" s="75"/>
      <c r="B15" s="397"/>
      <c r="C15" s="398"/>
      <c r="D15" s="231"/>
      <c r="E15" s="166"/>
      <c r="F15" s="119"/>
      <c r="G15" s="242"/>
      <c r="H15" s="242"/>
      <c r="I15" s="243"/>
      <c r="J15" s="244"/>
      <c r="K15" s="11"/>
      <c r="L15" s="11"/>
      <c r="P15" s="75"/>
    </row>
    <row r="16" spans="1:16" ht="9.75" customHeight="1" thickTop="1" x14ac:dyDescent="0.25">
      <c r="A16" s="75"/>
      <c r="B16" s="10"/>
      <c r="C16" s="11"/>
      <c r="D16" s="11"/>
      <c r="E16" s="167"/>
      <c r="F16" s="11"/>
      <c r="G16" s="245"/>
      <c r="H16" s="245"/>
      <c r="I16" s="235"/>
      <c r="J16" s="246"/>
      <c r="K16" s="11"/>
      <c r="L16" s="11"/>
      <c r="P16" s="75"/>
    </row>
    <row r="17" spans="1:19" ht="15.75" customHeight="1" x14ac:dyDescent="0.25">
      <c r="A17" s="75"/>
      <c r="B17" s="392" t="s">
        <v>73</v>
      </c>
      <c r="C17" s="393"/>
      <c r="D17" s="11"/>
      <c r="E17" s="233" t="s">
        <v>1</v>
      </c>
      <c r="F17" s="249"/>
      <c r="G17" s="157" t="s">
        <v>48</v>
      </c>
      <c r="H17" s="157" t="s">
        <v>130</v>
      </c>
      <c r="I17" s="235"/>
      <c r="J17" s="203" t="s">
        <v>159</v>
      </c>
      <c r="K17" s="11"/>
      <c r="L17" s="11"/>
      <c r="M17" s="256">
        <v>2567186433.1600003</v>
      </c>
      <c r="N17" s="256">
        <v>21469836304.059994</v>
      </c>
      <c r="O17" s="256">
        <v>24037022737.219994</v>
      </c>
      <c r="P17" s="75"/>
    </row>
    <row r="18" spans="1:19" ht="15.75" customHeight="1" x14ac:dyDescent="0.25">
      <c r="A18" s="75"/>
      <c r="B18" s="401" t="s">
        <v>74</v>
      </c>
      <c r="C18" s="402"/>
      <c r="D18" s="11"/>
      <c r="E18" s="233" t="s">
        <v>2</v>
      </c>
      <c r="F18" s="249"/>
      <c r="G18" s="157" t="s">
        <v>153</v>
      </c>
      <c r="H18" s="157" t="s">
        <v>131</v>
      </c>
      <c r="I18" s="235"/>
      <c r="J18" s="204" t="s">
        <v>160</v>
      </c>
      <c r="K18" s="11"/>
      <c r="L18" s="11"/>
      <c r="M18" s="256">
        <v>977924244.63</v>
      </c>
      <c r="N18" s="256">
        <v>4219123644.3700004</v>
      </c>
      <c r="O18" s="256">
        <v>5197047889</v>
      </c>
      <c r="P18" s="75"/>
    </row>
    <row r="19" spans="1:19" ht="15.75" customHeight="1" x14ac:dyDescent="0.25">
      <c r="A19" s="75"/>
      <c r="B19" s="401"/>
      <c r="C19" s="402"/>
      <c r="D19" s="11"/>
      <c r="E19" s="233" t="s">
        <v>117</v>
      </c>
      <c r="F19" s="250"/>
      <c r="G19" s="157" t="s">
        <v>154</v>
      </c>
      <c r="H19" s="157" t="s">
        <v>132</v>
      </c>
      <c r="I19" s="235"/>
      <c r="J19" s="204" t="s">
        <v>161</v>
      </c>
      <c r="K19" s="11"/>
      <c r="L19" s="11"/>
      <c r="M19" s="256">
        <v>288474374.04000002</v>
      </c>
      <c r="N19" s="256">
        <v>508880750</v>
      </c>
      <c r="O19" s="256">
        <v>797355124.03999996</v>
      </c>
      <c r="P19" s="75"/>
    </row>
    <row r="20" spans="1:19" ht="15.75" customHeight="1" x14ac:dyDescent="0.25">
      <c r="A20" s="75"/>
      <c r="B20" s="10"/>
      <c r="C20" s="11"/>
      <c r="D20" s="11"/>
      <c r="E20" s="234" t="s">
        <v>0</v>
      </c>
      <c r="F20" s="249"/>
      <c r="G20" s="158" t="s">
        <v>155</v>
      </c>
      <c r="H20" s="158" t="s">
        <v>133</v>
      </c>
      <c r="I20" s="138"/>
      <c r="J20" s="205" t="s">
        <v>162</v>
      </c>
      <c r="K20" s="11"/>
      <c r="L20" s="11"/>
      <c r="M20" s="256">
        <v>3833585051.8300004</v>
      </c>
      <c r="N20" s="256">
        <v>26197840698.429993</v>
      </c>
      <c r="O20" s="256">
        <v>30031425750.259995</v>
      </c>
      <c r="P20" s="142"/>
      <c r="Q20" s="142"/>
    </row>
    <row r="21" spans="1:19" ht="3" customHeight="1" thickBot="1" x14ac:dyDescent="0.3">
      <c r="A21" s="75"/>
      <c r="B21" s="397"/>
      <c r="C21" s="398"/>
      <c r="D21" s="231"/>
      <c r="E21" s="163"/>
      <c r="F21" s="117"/>
      <c r="G21" s="242"/>
      <c r="H21" s="261"/>
      <c r="I21" s="243"/>
      <c r="J21" s="206"/>
      <c r="K21" s="85"/>
      <c r="L21" s="85"/>
      <c r="M21" s="85"/>
      <c r="N21" s="85"/>
      <c r="O21" s="75"/>
      <c r="P21" s="75"/>
      <c r="S21" s="2"/>
    </row>
    <row r="22" spans="1:19" ht="12.75" customHeight="1" thickTop="1" x14ac:dyDescent="0.25">
      <c r="A22" s="75"/>
      <c r="B22" s="123"/>
      <c r="C22" s="75"/>
      <c r="D22" s="75"/>
      <c r="E22" s="168"/>
      <c r="F22" s="75"/>
      <c r="G22" s="245"/>
      <c r="H22" s="262"/>
      <c r="I22" s="263"/>
      <c r="J22" s="210"/>
      <c r="K22" s="85"/>
      <c r="L22" s="85"/>
      <c r="M22" s="85"/>
      <c r="N22" s="85"/>
      <c r="O22" s="75"/>
      <c r="P22" s="75"/>
      <c r="S22" s="3"/>
    </row>
    <row r="23" spans="1:19" ht="15.75" x14ac:dyDescent="0.25">
      <c r="B23" s="392" t="s">
        <v>141</v>
      </c>
      <c r="C23" s="393"/>
      <c r="D23" s="75"/>
      <c r="E23" s="161" t="s">
        <v>1</v>
      </c>
      <c r="F23" s="252"/>
      <c r="G23" s="122">
        <v>3253000</v>
      </c>
      <c r="H23" s="122">
        <v>3421000</v>
      </c>
      <c r="I23" s="263"/>
      <c r="J23" s="211"/>
      <c r="K23" s="66"/>
      <c r="L23" s="66"/>
      <c r="M23" s="1"/>
      <c r="N23" s="1"/>
      <c r="S23" s="2"/>
    </row>
    <row r="24" spans="1:19" ht="15.75" customHeight="1" x14ac:dyDescent="0.25">
      <c r="B24" s="401" t="s">
        <v>76</v>
      </c>
      <c r="C24" s="402"/>
      <c r="D24" s="75"/>
      <c r="E24" s="161" t="s">
        <v>2</v>
      </c>
      <c r="F24" s="252"/>
      <c r="G24" s="122">
        <v>647000</v>
      </c>
      <c r="H24" s="122">
        <v>623000</v>
      </c>
      <c r="I24" s="263"/>
      <c r="J24" s="211"/>
      <c r="K24" s="66"/>
      <c r="L24" s="66"/>
      <c r="M24" s="1"/>
      <c r="N24" s="1"/>
    </row>
    <row r="25" spans="1:19" ht="18.75" x14ac:dyDescent="0.25">
      <c r="B25" s="401"/>
      <c r="C25" s="402"/>
      <c r="D25" s="75"/>
      <c r="E25" s="165" t="s">
        <v>0</v>
      </c>
      <c r="F25" s="253"/>
      <c r="G25" s="251" t="s">
        <v>164</v>
      </c>
      <c r="H25" s="251" t="s">
        <v>149</v>
      </c>
      <c r="I25" s="212"/>
      <c r="J25" s="211"/>
      <c r="K25" s="1"/>
      <c r="L25" s="1"/>
      <c r="M25" s="1"/>
      <c r="N25" s="1"/>
    </row>
    <row r="26" spans="1:19" ht="2.4500000000000002" customHeight="1" thickBot="1" x14ac:dyDescent="0.3">
      <c r="B26" s="397"/>
      <c r="C26" s="398"/>
      <c r="D26" s="231"/>
      <c r="E26" s="169"/>
      <c r="F26" s="120"/>
      <c r="G26" s="147"/>
      <c r="H26" s="147"/>
      <c r="I26" s="213"/>
      <c r="J26" s="214"/>
      <c r="K26" s="1"/>
      <c r="L26" s="1"/>
      <c r="M26" s="1"/>
      <c r="N26" s="1"/>
    </row>
    <row r="27" spans="1:19" ht="17.25" customHeight="1" thickTop="1" x14ac:dyDescent="0.25">
      <c r="B27" s="423" t="s">
        <v>136</v>
      </c>
      <c r="C27" s="424"/>
      <c r="D27" s="424"/>
      <c r="E27" s="424"/>
      <c r="F27" s="424"/>
      <c r="G27" s="424"/>
      <c r="H27" s="424"/>
      <c r="I27" s="424"/>
      <c r="J27" s="425"/>
      <c r="K27" s="1"/>
      <c r="L27" s="1"/>
      <c r="M27" s="1"/>
      <c r="N27" s="1"/>
    </row>
    <row r="28" spans="1:19" ht="22.5" customHeight="1" x14ac:dyDescent="0.25">
      <c r="B28" s="403" t="s">
        <v>137</v>
      </c>
      <c r="C28" s="404"/>
      <c r="D28" s="404"/>
      <c r="E28" s="404"/>
      <c r="F28" s="404"/>
      <c r="G28" s="404"/>
      <c r="H28" s="404"/>
      <c r="I28" s="404"/>
      <c r="J28" s="405"/>
      <c r="K28" s="1"/>
      <c r="L28" s="1"/>
      <c r="M28" s="1"/>
      <c r="N28" s="1"/>
    </row>
    <row r="29" spans="1:19" ht="38.25" customHeight="1" x14ac:dyDescent="0.25">
      <c r="B29" s="403" t="s">
        <v>138</v>
      </c>
      <c r="C29" s="404"/>
      <c r="D29" s="404"/>
      <c r="E29" s="404"/>
      <c r="F29" s="404"/>
      <c r="G29" s="404"/>
      <c r="H29" s="404"/>
      <c r="I29" s="404"/>
      <c r="J29" s="405"/>
      <c r="K29" s="1"/>
      <c r="L29" s="1"/>
      <c r="M29" s="1"/>
      <c r="N29" s="1"/>
    </row>
    <row r="30" spans="1:19" ht="26.25" customHeight="1" x14ac:dyDescent="0.25">
      <c r="B30" s="420" t="s">
        <v>165</v>
      </c>
      <c r="C30" s="421"/>
      <c r="D30" s="421"/>
      <c r="E30" s="421"/>
      <c r="F30" s="421"/>
      <c r="G30" s="421"/>
      <c r="H30" s="421"/>
      <c r="I30" s="421"/>
      <c r="J30" s="422"/>
      <c r="K30" s="1"/>
      <c r="L30" s="1"/>
      <c r="M30" s="1"/>
      <c r="N30" s="1"/>
    </row>
    <row r="31" spans="1:19" ht="22.15" customHeight="1" x14ac:dyDescent="0.25">
      <c r="B31" s="406" t="s">
        <v>148</v>
      </c>
      <c r="C31" s="407"/>
      <c r="D31" s="407"/>
      <c r="E31" s="407"/>
      <c r="F31" s="407"/>
      <c r="G31" s="407"/>
      <c r="H31" s="407"/>
      <c r="I31" s="407"/>
      <c r="J31" s="408"/>
      <c r="K31" s="1"/>
      <c r="L31" s="1"/>
      <c r="M31" s="1"/>
      <c r="N31" s="1"/>
    </row>
    <row r="32" spans="1:19" ht="27.75" customHeight="1" x14ac:dyDescent="0.25">
      <c r="B32" s="409" t="s">
        <v>139</v>
      </c>
      <c r="C32" s="410"/>
      <c r="D32" s="410"/>
      <c r="E32" s="410"/>
      <c r="F32" s="410"/>
      <c r="G32" s="410"/>
      <c r="H32" s="410"/>
      <c r="I32" s="410"/>
      <c r="J32" s="411"/>
      <c r="K32" s="1"/>
      <c r="L32" s="1"/>
      <c r="M32" s="1"/>
      <c r="N32" s="1"/>
    </row>
    <row r="33" spans="2:17" x14ac:dyDescent="0.25">
      <c r="B33" s="257" t="s">
        <v>163</v>
      </c>
      <c r="C33" s="258"/>
      <c r="D33" s="258"/>
      <c r="E33" s="258"/>
      <c r="F33" s="258"/>
      <c r="G33" s="258"/>
      <c r="H33" s="258"/>
      <c r="I33" s="258"/>
      <c r="J33" s="259"/>
      <c r="K33" s="1"/>
      <c r="L33" s="1"/>
      <c r="M33" s="1"/>
      <c r="N33" s="1"/>
    </row>
    <row r="34" spans="2:17" ht="15.75" thickBot="1" x14ac:dyDescent="0.3">
      <c r="B34" s="412" t="s">
        <v>150</v>
      </c>
      <c r="C34" s="413"/>
      <c r="D34" s="413"/>
      <c r="E34" s="413"/>
      <c r="F34" s="413"/>
      <c r="G34" s="413"/>
      <c r="H34" s="413"/>
      <c r="I34" s="413"/>
      <c r="J34" s="414"/>
      <c r="K34" s="1"/>
      <c r="L34" s="1"/>
      <c r="M34" s="1"/>
      <c r="N34" s="1"/>
    </row>
    <row r="35" spans="2:17" x14ac:dyDescent="0.25">
      <c r="B35" s="1"/>
      <c r="C35" s="1"/>
      <c r="D35" s="1"/>
      <c r="E35" s="1"/>
      <c r="F35" s="1"/>
      <c r="G35" s="1"/>
      <c r="H35" s="1"/>
      <c r="I35" s="1"/>
      <c r="J35" s="1"/>
      <c r="K35" s="1"/>
      <c r="L35" s="1"/>
      <c r="O35" s="139"/>
      <c r="P35" s="139"/>
      <c r="Q35" s="139"/>
    </row>
    <row r="36" spans="2:17" x14ac:dyDescent="0.25">
      <c r="B36" s="1"/>
      <c r="C36" s="1"/>
      <c r="D36" s="1"/>
      <c r="E36" s="1"/>
      <c r="F36" s="1"/>
      <c r="G36" s="1"/>
      <c r="H36" s="1"/>
      <c r="I36" s="1"/>
      <c r="J36" s="1"/>
      <c r="K36" s="1"/>
      <c r="L36" s="1"/>
      <c r="M36" s="6"/>
      <c r="N36" s="6"/>
      <c r="O36" s="220"/>
      <c r="P36" s="220"/>
      <c r="Q36" s="139"/>
    </row>
    <row r="37" spans="2:17" ht="15.75" x14ac:dyDescent="0.25">
      <c r="M37" s="11"/>
      <c r="N37" s="11"/>
      <c r="O37" s="220"/>
      <c r="P37" s="220"/>
      <c r="Q37" s="139"/>
    </row>
  </sheetData>
  <mergeCells count="22">
    <mergeCell ref="B30:J30"/>
    <mergeCell ref="B31:J31"/>
    <mergeCell ref="B32:J32"/>
    <mergeCell ref="B34:J34"/>
    <mergeCell ref="B24:C25"/>
    <mergeCell ref="B23:C23"/>
    <mergeCell ref="B26:C26"/>
    <mergeCell ref="B27:J27"/>
    <mergeCell ref="B28:J28"/>
    <mergeCell ref="B29:J29"/>
    <mergeCell ref="N9:N10"/>
    <mergeCell ref="B10:C10"/>
    <mergeCell ref="B21:C21"/>
    <mergeCell ref="B3:J3"/>
    <mergeCell ref="B5:C5"/>
    <mergeCell ref="B7:C7"/>
    <mergeCell ref="B8:C9"/>
    <mergeCell ref="B12:C12"/>
    <mergeCell ref="B13:C13"/>
    <mergeCell ref="B15:C15"/>
    <mergeCell ref="B17:C17"/>
    <mergeCell ref="B18:C19"/>
  </mergeCells>
  <pageMargins left="0.25" right="0.2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zoomScaleNormal="100" workbookViewId="0">
      <selection activeCell="E39" sqref="E39"/>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6" width="4.5703125" customWidth="1"/>
    <col min="7" max="8" width="18.7109375" customWidth="1"/>
    <col min="9" max="9" width="4.5703125" customWidth="1"/>
    <col min="10" max="10" width="18.7109375" customWidth="1"/>
    <col min="11" max="11" width="12.85546875" bestFit="1" customWidth="1"/>
    <col min="12" max="12" width="22.140625" bestFit="1" customWidth="1"/>
    <col min="13" max="13" width="11" customWidth="1"/>
    <col min="14" max="14" width="19.5703125" bestFit="1" customWidth="1"/>
    <col min="15" max="15" width="16.42578125" bestFit="1" customWidth="1"/>
    <col min="16" max="16" width="17.7109375" bestFit="1" customWidth="1"/>
    <col min="17" max="17" width="20.28515625" bestFit="1" customWidth="1"/>
    <col min="18" max="18" width="18" bestFit="1" customWidth="1"/>
    <col min="19" max="19" width="16.28515625" bestFit="1" customWidth="1"/>
  </cols>
  <sheetData>
    <row r="1" spans="1:16" x14ac:dyDescent="0.25">
      <c r="B1" s="73"/>
    </row>
    <row r="2" spans="1:16" ht="15.75" thickBot="1" x14ac:dyDescent="0.3"/>
    <row r="3" spans="1:16" ht="25.5" customHeight="1" x14ac:dyDescent="0.25">
      <c r="B3" s="394" t="s">
        <v>90</v>
      </c>
      <c r="C3" s="395"/>
      <c r="D3" s="395"/>
      <c r="E3" s="395"/>
      <c r="F3" s="395"/>
      <c r="G3" s="395"/>
      <c r="H3" s="395"/>
      <c r="I3" s="395"/>
      <c r="J3" s="396"/>
    </row>
    <row r="4" spans="1:16" ht="21.75" customHeight="1" x14ac:dyDescent="0.25">
      <c r="B4" s="123"/>
      <c r="C4" s="75"/>
      <c r="D4" s="75"/>
      <c r="E4" s="75"/>
      <c r="F4" s="75"/>
      <c r="G4" s="170" t="s">
        <v>63</v>
      </c>
      <c r="H4" s="170" t="s">
        <v>113</v>
      </c>
      <c r="I4" s="135"/>
      <c r="J4" s="196" t="s">
        <v>0</v>
      </c>
    </row>
    <row r="5" spans="1:16" ht="29.25" customHeight="1" thickBot="1" x14ac:dyDescent="0.3">
      <c r="A5" s="75"/>
      <c r="B5" s="397"/>
      <c r="C5" s="398"/>
      <c r="D5" s="264"/>
      <c r="E5" s="43"/>
      <c r="F5" s="43"/>
      <c r="G5" s="171" t="s">
        <v>123</v>
      </c>
      <c r="H5" s="171" t="s">
        <v>124</v>
      </c>
      <c r="I5" s="193"/>
      <c r="J5" s="197" t="s">
        <v>125</v>
      </c>
      <c r="K5" s="6"/>
    </row>
    <row r="6" spans="1:16" ht="7.5" customHeight="1" thickTop="1" x14ac:dyDescent="0.25">
      <c r="A6" s="75"/>
      <c r="B6" s="10"/>
      <c r="C6" s="11"/>
      <c r="D6" s="11"/>
      <c r="E6" s="160"/>
      <c r="F6" s="11"/>
      <c r="G6" s="143"/>
      <c r="H6" s="143"/>
      <c r="I6" s="11"/>
      <c r="J6" s="198"/>
      <c r="K6" s="11"/>
    </row>
    <row r="7" spans="1:16" ht="15.75" x14ac:dyDescent="0.25">
      <c r="A7" s="75"/>
      <c r="B7" s="399" t="s">
        <v>69</v>
      </c>
      <c r="C7" s="400"/>
      <c r="D7" s="11"/>
      <c r="E7" s="161" t="s">
        <v>1</v>
      </c>
      <c r="F7" s="75"/>
      <c r="G7" s="265">
        <f>[1]Current_data!C10</f>
        <v>93198</v>
      </c>
      <c r="H7" s="265">
        <f>[1]Current_data!C11</f>
        <v>4398150</v>
      </c>
      <c r="I7" s="92"/>
      <c r="J7" s="199">
        <f>SUM(G7:H7)</f>
        <v>4491348</v>
      </c>
      <c r="K7" s="38"/>
      <c r="L7" s="38"/>
      <c r="M7" s="11"/>
      <c r="N7" s="11"/>
      <c r="O7" s="75"/>
      <c r="P7" s="75"/>
    </row>
    <row r="8" spans="1:16" ht="15.75" customHeight="1" x14ac:dyDescent="0.25">
      <c r="A8" s="75"/>
      <c r="B8" s="401" t="s">
        <v>72</v>
      </c>
      <c r="C8" s="402"/>
      <c r="D8" s="11"/>
      <c r="E8" s="162" t="s">
        <v>2</v>
      </c>
      <c r="F8" s="109"/>
      <c r="G8" s="145">
        <f>[1]Current_data!D10</f>
        <v>82465</v>
      </c>
      <c r="H8" s="145">
        <f>[1]Current_data!D11</f>
        <v>963531</v>
      </c>
      <c r="I8" s="92"/>
      <c r="J8" s="200">
        <f>SUM(G8:H8)</f>
        <v>1045996</v>
      </c>
      <c r="K8" s="11"/>
      <c r="L8" s="11"/>
      <c r="M8" s="11"/>
      <c r="N8" s="79"/>
      <c r="O8" s="75"/>
      <c r="P8" s="75"/>
    </row>
    <row r="9" spans="1:16" ht="15.75" x14ac:dyDescent="0.25">
      <c r="A9" s="75"/>
      <c r="B9" s="401"/>
      <c r="C9" s="402"/>
      <c r="D9" s="11"/>
      <c r="E9" s="161" t="s">
        <v>0</v>
      </c>
      <c r="F9" s="75"/>
      <c r="G9" s="265">
        <f>SUM(G7:G8)</f>
        <v>175663</v>
      </c>
      <c r="H9" s="265">
        <f>SUM(H7:H8)</f>
        <v>5361681</v>
      </c>
      <c r="I9" s="137"/>
      <c r="J9" s="199">
        <f>SUM(J7:J8)</f>
        <v>5537344</v>
      </c>
      <c r="K9" s="11"/>
      <c r="L9" s="11"/>
      <c r="M9" s="402"/>
      <c r="N9" s="402"/>
      <c r="O9" s="75"/>
      <c r="P9" s="75"/>
    </row>
    <row r="10" spans="1:16" ht="2.4500000000000002" customHeight="1" thickBot="1" x14ac:dyDescent="0.3">
      <c r="A10" s="75"/>
      <c r="B10" s="397"/>
      <c r="C10" s="398"/>
      <c r="D10" s="264"/>
      <c r="E10" s="163"/>
      <c r="F10" s="118"/>
      <c r="G10" s="146"/>
      <c r="H10" s="146"/>
      <c r="I10" s="117"/>
      <c r="J10" s="201"/>
      <c r="K10" s="18"/>
      <c r="L10" s="18"/>
      <c r="M10" s="402"/>
      <c r="N10" s="402"/>
      <c r="O10" s="75"/>
      <c r="P10" s="75"/>
    </row>
    <row r="11" spans="1:16" ht="9" customHeight="1" thickTop="1" x14ac:dyDescent="0.25">
      <c r="A11" s="75"/>
      <c r="B11" s="10"/>
      <c r="C11" s="11"/>
      <c r="D11" s="50"/>
      <c r="E11" s="164"/>
      <c r="F11" s="81"/>
      <c r="G11" s="150"/>
      <c r="H11" s="150"/>
      <c r="I11" s="75"/>
      <c r="J11" s="202"/>
      <c r="K11" s="50"/>
      <c r="L11" s="50"/>
      <c r="M11" s="50"/>
      <c r="N11" s="55"/>
      <c r="O11" s="75"/>
      <c r="P11" s="75"/>
    </row>
    <row r="12" spans="1:16" ht="15.75" x14ac:dyDescent="0.25">
      <c r="A12" s="75"/>
      <c r="B12" s="392" t="s">
        <v>70</v>
      </c>
      <c r="C12" s="393"/>
      <c r="D12" s="75"/>
      <c r="E12" s="161" t="s">
        <v>1</v>
      </c>
      <c r="F12" s="75"/>
      <c r="G12" s="265">
        <f>[1]Current_data!H10</f>
        <v>243344</v>
      </c>
      <c r="H12" s="265">
        <v>4972378</v>
      </c>
      <c r="I12" s="75"/>
      <c r="J12" s="199">
        <f>SUM(G12:H12)</f>
        <v>5215722</v>
      </c>
      <c r="K12" s="50"/>
      <c r="L12" s="50"/>
      <c r="M12" s="50"/>
      <c r="N12" s="55"/>
      <c r="O12" s="75"/>
      <c r="P12" s="75"/>
    </row>
    <row r="13" spans="1:16" ht="15.75" customHeight="1" x14ac:dyDescent="0.25">
      <c r="A13" s="75"/>
      <c r="B13" s="401" t="s">
        <v>71</v>
      </c>
      <c r="C13" s="402"/>
      <c r="D13" s="25"/>
      <c r="E13" s="161" t="s">
        <v>2</v>
      </c>
      <c r="F13" s="25"/>
      <c r="G13" s="265">
        <f>[1]Current_data!I10</f>
        <v>69447</v>
      </c>
      <c r="H13" s="265">
        <f>[1]Current_data!I11</f>
        <v>783570</v>
      </c>
      <c r="I13" s="136"/>
      <c r="J13" s="200">
        <f>SUM(G13:H13)</f>
        <v>853017</v>
      </c>
      <c r="K13" s="25"/>
      <c r="L13" s="25"/>
      <c r="M13" s="25"/>
      <c r="N13" s="82"/>
      <c r="O13" s="75"/>
      <c r="P13" s="75"/>
    </row>
    <row r="14" spans="1:16" ht="15.75" x14ac:dyDescent="0.25">
      <c r="A14" s="75"/>
      <c r="B14" s="123"/>
      <c r="C14" s="75"/>
      <c r="D14" s="75"/>
      <c r="E14" s="165" t="s">
        <v>0</v>
      </c>
      <c r="F14" s="155"/>
      <c r="G14" s="176">
        <f>SUM(G12:G13)</f>
        <v>312791</v>
      </c>
      <c r="H14" s="176">
        <f>SUM(H12:H13)</f>
        <v>5755948</v>
      </c>
      <c r="I14" s="136"/>
      <c r="J14" s="199">
        <f>SUM(J12:J13)</f>
        <v>6068739</v>
      </c>
      <c r="K14" s="83"/>
      <c r="L14" s="83"/>
      <c r="M14" s="83"/>
      <c r="N14" s="83"/>
      <c r="O14" s="75"/>
      <c r="P14" s="75"/>
    </row>
    <row r="15" spans="1:16" ht="2.4500000000000002" customHeight="1" thickBot="1" x14ac:dyDescent="0.3">
      <c r="A15" s="75"/>
      <c r="B15" s="397"/>
      <c r="C15" s="398"/>
      <c r="D15" s="264"/>
      <c r="E15" s="166"/>
      <c r="F15" s="119"/>
      <c r="G15" s="146"/>
      <c r="H15" s="146"/>
      <c r="I15" s="117"/>
      <c r="J15" s="201"/>
      <c r="K15" s="11"/>
      <c r="L15" s="11"/>
      <c r="M15" s="11"/>
      <c r="N15" s="79"/>
      <c r="O15" s="75"/>
      <c r="P15" s="75"/>
    </row>
    <row r="16" spans="1:16" ht="15.75" customHeight="1" thickTop="1" x14ac:dyDescent="0.25">
      <c r="A16" s="75"/>
      <c r="B16" s="10"/>
      <c r="C16" s="11"/>
      <c r="D16" s="11"/>
      <c r="E16" s="167"/>
      <c r="F16" s="11"/>
      <c r="G16" s="150"/>
      <c r="H16" s="150"/>
      <c r="I16" s="75"/>
      <c r="J16" s="202"/>
      <c r="K16" s="11"/>
      <c r="L16" s="11"/>
      <c r="M16" s="11"/>
      <c r="N16" s="79"/>
      <c r="O16" s="75"/>
      <c r="P16" s="75"/>
    </row>
    <row r="17" spans="1:19" ht="15.75" x14ac:dyDescent="0.25">
      <c r="A17" s="75"/>
      <c r="B17" s="392" t="s">
        <v>73</v>
      </c>
      <c r="C17" s="393"/>
      <c r="D17" s="11"/>
      <c r="E17" s="161" t="s">
        <v>1</v>
      </c>
      <c r="F17" s="11"/>
      <c r="G17" s="157" t="s">
        <v>127</v>
      </c>
      <c r="H17" s="157" t="s">
        <v>112</v>
      </c>
      <c r="I17" s="75"/>
      <c r="J17" s="203" t="s">
        <v>130</v>
      </c>
      <c r="K17" s="11"/>
      <c r="L17" s="142"/>
      <c r="M17" s="11"/>
      <c r="N17" s="79"/>
      <c r="O17" s="75"/>
      <c r="P17" s="75"/>
    </row>
    <row r="18" spans="1:19" ht="15.75" x14ac:dyDescent="0.25">
      <c r="A18" s="75"/>
      <c r="B18" s="401" t="s">
        <v>74</v>
      </c>
      <c r="C18" s="402"/>
      <c r="D18" s="11"/>
      <c r="E18" s="161" t="s">
        <v>2</v>
      </c>
      <c r="F18" s="11"/>
      <c r="G18" s="157" t="s">
        <v>128</v>
      </c>
      <c r="H18" s="157" t="s">
        <v>5</v>
      </c>
      <c r="I18" s="75"/>
      <c r="J18" s="204" t="s">
        <v>131</v>
      </c>
      <c r="K18" s="11"/>
      <c r="L18" s="142"/>
      <c r="M18" s="11"/>
      <c r="N18" s="79"/>
      <c r="O18" s="75"/>
      <c r="P18" s="75"/>
    </row>
    <row r="19" spans="1:19" ht="18.75" x14ac:dyDescent="0.25">
      <c r="A19" s="75"/>
      <c r="B19" s="401"/>
      <c r="C19" s="402"/>
      <c r="D19" s="11"/>
      <c r="E19" s="161" t="s">
        <v>117</v>
      </c>
      <c r="F19" s="156"/>
      <c r="G19" s="157" t="s">
        <v>129</v>
      </c>
      <c r="H19" s="157" t="s">
        <v>135</v>
      </c>
      <c r="I19" s="75"/>
      <c r="J19" s="204" t="s">
        <v>132</v>
      </c>
      <c r="K19" s="11"/>
      <c r="L19" s="142"/>
      <c r="M19" s="11"/>
      <c r="N19" s="79"/>
      <c r="O19" s="75"/>
      <c r="P19" s="75"/>
    </row>
    <row r="20" spans="1:19" ht="15.75" x14ac:dyDescent="0.25">
      <c r="A20" s="75"/>
      <c r="B20" s="10"/>
      <c r="C20" s="11"/>
      <c r="D20" s="11"/>
      <c r="E20" s="165" t="s">
        <v>0</v>
      </c>
      <c r="F20" s="11"/>
      <c r="G20" s="158" t="s">
        <v>134</v>
      </c>
      <c r="H20" s="158" t="s">
        <v>109</v>
      </c>
      <c r="I20" s="138"/>
      <c r="J20" s="205" t="s">
        <v>133</v>
      </c>
      <c r="K20" s="11"/>
      <c r="L20" s="142"/>
      <c r="M20" s="11"/>
      <c r="N20" s="142"/>
      <c r="O20" s="75"/>
      <c r="P20" s="142"/>
      <c r="Q20" s="142"/>
    </row>
    <row r="21" spans="1:19" ht="3" customHeight="1" thickBot="1" x14ac:dyDescent="0.3">
      <c r="A21" s="75"/>
      <c r="B21" s="397"/>
      <c r="C21" s="398"/>
      <c r="D21" s="264"/>
      <c r="E21" s="163"/>
      <c r="F21" s="117"/>
      <c r="G21" s="146"/>
      <c r="H21" s="147"/>
      <c r="I21" s="117"/>
      <c r="J21" s="206"/>
      <c r="K21" s="85"/>
      <c r="L21" s="85"/>
      <c r="M21" s="85"/>
      <c r="N21" s="75"/>
      <c r="O21" s="75"/>
      <c r="P21" s="75"/>
      <c r="S21" s="2"/>
    </row>
    <row r="22" spans="1:19" ht="12.75" customHeight="1" thickTop="1" x14ac:dyDescent="0.25">
      <c r="A22" s="75"/>
      <c r="B22" s="123"/>
      <c r="C22" s="75"/>
      <c r="D22" s="75"/>
      <c r="E22" s="168"/>
      <c r="F22" s="75"/>
      <c r="G22" s="150"/>
      <c r="H22" s="148"/>
      <c r="I22" s="209"/>
      <c r="J22" s="210"/>
      <c r="K22" s="85"/>
      <c r="L22" s="85"/>
      <c r="M22" s="85"/>
      <c r="N22" s="75"/>
      <c r="O22" s="75"/>
      <c r="P22" s="75"/>
      <c r="S22" s="3"/>
    </row>
    <row r="23" spans="1:19" ht="15.75" x14ac:dyDescent="0.25">
      <c r="B23" s="392" t="s">
        <v>141</v>
      </c>
      <c r="C23" s="393"/>
      <c r="D23" s="75"/>
      <c r="E23" s="161" t="s">
        <v>1</v>
      </c>
      <c r="F23" s="127"/>
      <c r="G23" s="265">
        <v>3421000</v>
      </c>
      <c r="H23" s="265">
        <v>3445000</v>
      </c>
      <c r="I23" s="209"/>
      <c r="J23" s="211"/>
      <c r="K23" s="66"/>
      <c r="L23" s="1"/>
      <c r="M23" s="1"/>
      <c r="S23" s="2"/>
    </row>
    <row r="24" spans="1:19" ht="22.15" customHeight="1" x14ac:dyDescent="0.25">
      <c r="B24" s="401" t="s">
        <v>76</v>
      </c>
      <c r="C24" s="402"/>
      <c r="D24" s="75"/>
      <c r="E24" s="161" t="s">
        <v>2</v>
      </c>
      <c r="F24" s="127"/>
      <c r="G24" s="265">
        <v>623000</v>
      </c>
      <c r="H24" s="265">
        <v>572000</v>
      </c>
      <c r="I24" s="209"/>
      <c r="J24" s="211"/>
      <c r="K24" s="66"/>
      <c r="L24" s="1"/>
      <c r="M24" s="1"/>
    </row>
    <row r="25" spans="1:19" ht="15.75" x14ac:dyDescent="0.25">
      <c r="B25" s="123"/>
      <c r="C25" s="75"/>
      <c r="D25" s="75"/>
      <c r="E25" s="165" t="s">
        <v>0</v>
      </c>
      <c r="F25" s="207"/>
      <c r="G25" s="230" t="s">
        <v>145</v>
      </c>
      <c r="H25" s="230" t="s">
        <v>146</v>
      </c>
      <c r="I25" s="212"/>
      <c r="J25" s="211"/>
      <c r="K25" s="1"/>
      <c r="L25" s="1"/>
      <c r="M25" s="1"/>
    </row>
    <row r="26" spans="1:19" ht="2.4500000000000002" customHeight="1" thickBot="1" x14ac:dyDescent="0.3">
      <c r="B26" s="397"/>
      <c r="C26" s="398"/>
      <c r="D26" s="264"/>
      <c r="E26" s="169"/>
      <c r="F26" s="120"/>
      <c r="G26" s="147"/>
      <c r="H26" s="147"/>
      <c r="I26" s="213"/>
      <c r="J26" s="214"/>
      <c r="K26" s="1"/>
      <c r="L26" s="1"/>
      <c r="M26" s="1"/>
    </row>
    <row r="27" spans="1:19" ht="20.45" customHeight="1" thickTop="1" x14ac:dyDescent="0.25">
      <c r="B27" s="423" t="s">
        <v>136</v>
      </c>
      <c r="C27" s="424"/>
      <c r="D27" s="424"/>
      <c r="E27" s="424"/>
      <c r="F27" s="424"/>
      <c r="G27" s="424"/>
      <c r="H27" s="424"/>
      <c r="I27" s="424"/>
      <c r="J27" s="425"/>
      <c r="K27" s="1"/>
      <c r="L27" s="1"/>
      <c r="M27" s="1"/>
    </row>
    <row r="28" spans="1:19" ht="21" customHeight="1" x14ac:dyDescent="0.25">
      <c r="B28" s="403" t="s">
        <v>137</v>
      </c>
      <c r="C28" s="404"/>
      <c r="D28" s="404"/>
      <c r="E28" s="404"/>
      <c r="F28" s="404"/>
      <c r="G28" s="404"/>
      <c r="H28" s="404"/>
      <c r="I28" s="404"/>
      <c r="J28" s="405"/>
      <c r="K28" s="1"/>
      <c r="L28" s="1"/>
      <c r="M28" s="1"/>
    </row>
    <row r="29" spans="1:19" ht="28.9" customHeight="1" x14ac:dyDescent="0.25">
      <c r="B29" s="403" t="s">
        <v>138</v>
      </c>
      <c r="C29" s="404"/>
      <c r="D29" s="404"/>
      <c r="E29" s="404"/>
      <c r="F29" s="404"/>
      <c r="G29" s="404"/>
      <c r="H29" s="404"/>
      <c r="I29" s="404"/>
      <c r="J29" s="405"/>
      <c r="K29" s="1"/>
      <c r="L29" s="1"/>
      <c r="M29" s="1"/>
    </row>
    <row r="30" spans="1:19" ht="24.6" customHeight="1" x14ac:dyDescent="0.25">
      <c r="B30" s="403" t="s">
        <v>147</v>
      </c>
      <c r="C30" s="404"/>
      <c r="D30" s="404"/>
      <c r="E30" s="404"/>
      <c r="F30" s="404"/>
      <c r="G30" s="404"/>
      <c r="H30" s="404"/>
      <c r="I30" s="404"/>
      <c r="J30" s="405"/>
      <c r="K30" s="1"/>
      <c r="L30" s="1"/>
      <c r="M30" s="1"/>
    </row>
    <row r="31" spans="1:19" ht="22.15" customHeight="1" x14ac:dyDescent="0.25">
      <c r="B31" s="406" t="s">
        <v>148</v>
      </c>
      <c r="C31" s="407"/>
      <c r="D31" s="407"/>
      <c r="E31" s="407"/>
      <c r="F31" s="407"/>
      <c r="G31" s="407"/>
      <c r="H31" s="407"/>
      <c r="I31" s="407"/>
      <c r="J31" s="408"/>
      <c r="K31" s="1"/>
      <c r="L31" s="1"/>
      <c r="M31" s="1"/>
    </row>
    <row r="32" spans="1:19" ht="27.75" customHeight="1" x14ac:dyDescent="0.25">
      <c r="B32" s="426" t="s">
        <v>139</v>
      </c>
      <c r="C32" s="427"/>
      <c r="D32" s="427"/>
      <c r="E32" s="427"/>
      <c r="F32" s="427"/>
      <c r="G32" s="427"/>
      <c r="H32" s="427"/>
      <c r="I32" s="427"/>
      <c r="J32" s="428"/>
      <c r="K32" s="1"/>
      <c r="L32" s="1"/>
      <c r="M32" s="1"/>
    </row>
    <row r="33" spans="2:17" x14ac:dyDescent="0.25">
      <c r="B33" s="227" t="s">
        <v>140</v>
      </c>
      <c r="C33" s="228"/>
      <c r="D33" s="228"/>
      <c r="E33" s="228"/>
      <c r="F33" s="228"/>
      <c r="G33" s="228"/>
      <c r="H33" s="228"/>
      <c r="I33" s="228"/>
      <c r="J33" s="229"/>
      <c r="K33" s="1"/>
      <c r="L33" s="1"/>
      <c r="M33" s="1"/>
    </row>
    <row r="34" spans="2:17" ht="15.75" thickBot="1" x14ac:dyDescent="0.3">
      <c r="B34" s="429" t="s">
        <v>142</v>
      </c>
      <c r="C34" s="430"/>
      <c r="D34" s="430"/>
      <c r="E34" s="430"/>
      <c r="F34" s="430"/>
      <c r="G34" s="430"/>
      <c r="H34" s="430"/>
      <c r="I34" s="430"/>
      <c r="J34" s="431"/>
      <c r="K34" s="1"/>
      <c r="L34" s="1"/>
      <c r="M34" s="1"/>
    </row>
    <row r="35" spans="2:17" x14ac:dyDescent="0.25">
      <c r="B35" s="1"/>
      <c r="C35" s="1"/>
      <c r="D35" s="1"/>
      <c r="E35" s="1"/>
      <c r="F35" s="1"/>
      <c r="G35" s="1"/>
      <c r="H35" s="1"/>
      <c r="I35" s="1"/>
      <c r="J35" s="1"/>
      <c r="K35" s="1"/>
      <c r="N35" s="139"/>
      <c r="O35" s="139"/>
      <c r="P35" s="139"/>
      <c r="Q35" s="139"/>
    </row>
    <row r="36" spans="2:17" x14ac:dyDescent="0.25">
      <c r="B36" s="1"/>
      <c r="C36" s="1"/>
      <c r="D36" s="1"/>
      <c r="E36" s="1"/>
      <c r="F36" s="1"/>
      <c r="G36" s="1"/>
      <c r="H36" s="1"/>
      <c r="I36" s="1"/>
      <c r="J36" s="1"/>
      <c r="K36" s="1"/>
      <c r="L36" s="6"/>
      <c r="M36" s="6"/>
      <c r="N36" s="219"/>
      <c r="O36" s="220"/>
      <c r="P36" s="220"/>
      <c r="Q36" s="139"/>
    </row>
    <row r="37" spans="2:17" ht="15.75" x14ac:dyDescent="0.25">
      <c r="L37" s="11"/>
      <c r="M37" s="11"/>
      <c r="N37" s="221"/>
      <c r="O37" s="220"/>
      <c r="P37" s="220"/>
      <c r="Q37" s="139"/>
    </row>
  </sheetData>
  <mergeCells count="22">
    <mergeCell ref="B30:J30"/>
    <mergeCell ref="B31:J31"/>
    <mergeCell ref="B32:J32"/>
    <mergeCell ref="B34:J34"/>
    <mergeCell ref="B23:C23"/>
    <mergeCell ref="B24:C24"/>
    <mergeCell ref="B26:C26"/>
    <mergeCell ref="B27:J27"/>
    <mergeCell ref="B28:J28"/>
    <mergeCell ref="B29:J29"/>
    <mergeCell ref="M9:N10"/>
    <mergeCell ref="B10:C10"/>
    <mergeCell ref="B21:C21"/>
    <mergeCell ref="B3:J3"/>
    <mergeCell ref="B5:C5"/>
    <mergeCell ref="B7:C7"/>
    <mergeCell ref="B8:C9"/>
    <mergeCell ref="B12:C12"/>
    <mergeCell ref="B13:C13"/>
    <mergeCell ref="B15:C15"/>
    <mergeCell ref="B17:C17"/>
    <mergeCell ref="B18:C19"/>
  </mergeCells>
  <pageMargins left="0.25" right="0.25"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6"/>
  <sheetViews>
    <sheetView showGridLines="0" zoomScale="85" zoomScaleNormal="85" workbookViewId="0">
      <selection activeCell="I12" sqref="I12"/>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6" width="4.5703125" customWidth="1"/>
    <col min="7" max="7" width="18.7109375" customWidth="1"/>
    <col min="8" max="8" width="6.140625" customWidth="1"/>
    <col min="9" max="9" width="18.7109375" customWidth="1"/>
    <col min="10" max="10" width="4.5703125" customWidth="1"/>
    <col min="11" max="11" width="18.7109375" customWidth="1"/>
    <col min="12" max="12" width="12.85546875" bestFit="1" customWidth="1"/>
    <col min="13" max="13" width="22.140625" bestFit="1" customWidth="1"/>
    <col min="14" max="14" width="11" customWidth="1"/>
    <col min="15" max="15" width="19.5703125" bestFit="1" customWidth="1"/>
    <col min="16" max="16" width="16.42578125" bestFit="1" customWidth="1"/>
    <col min="17" max="17" width="17.7109375" bestFit="1" customWidth="1"/>
    <col min="18" max="18" width="20.28515625" bestFit="1" customWidth="1"/>
    <col min="19" max="19" width="18" bestFit="1" customWidth="1"/>
    <col min="20" max="20" width="16.28515625" bestFit="1" customWidth="1"/>
  </cols>
  <sheetData>
    <row r="1" spans="1:17" x14ac:dyDescent="0.25">
      <c r="B1" s="73"/>
    </row>
    <row r="2" spans="1:17" ht="15.75" thickBot="1" x14ac:dyDescent="0.3"/>
    <row r="3" spans="1:17" ht="25.5" customHeight="1" x14ac:dyDescent="0.25">
      <c r="B3" s="394" t="s">
        <v>90</v>
      </c>
      <c r="C3" s="395"/>
      <c r="D3" s="395"/>
      <c r="E3" s="395"/>
      <c r="F3" s="395"/>
      <c r="G3" s="395"/>
      <c r="H3" s="395"/>
      <c r="I3" s="395"/>
      <c r="J3" s="395"/>
      <c r="K3" s="396"/>
    </row>
    <row r="4" spans="1:17" ht="21.75" customHeight="1" x14ac:dyDescent="0.25">
      <c r="B4" s="123"/>
      <c r="C4" s="75"/>
      <c r="D4" s="75"/>
      <c r="E4" s="75"/>
      <c r="F4" s="75"/>
      <c r="G4" s="170" t="s">
        <v>63</v>
      </c>
      <c r="H4" s="107"/>
      <c r="I4" s="170" t="s">
        <v>113</v>
      </c>
      <c r="J4" s="135"/>
      <c r="K4" s="196" t="s">
        <v>0</v>
      </c>
    </row>
    <row r="5" spans="1:17" ht="29.25" customHeight="1" thickBot="1" x14ac:dyDescent="0.3">
      <c r="A5" s="75"/>
      <c r="B5" s="397"/>
      <c r="C5" s="398"/>
      <c r="D5" s="225"/>
      <c r="E5" s="43"/>
      <c r="F5" s="43"/>
      <c r="G5" s="171" t="s">
        <v>123</v>
      </c>
      <c r="H5" s="121"/>
      <c r="I5" s="171" t="s">
        <v>124</v>
      </c>
      <c r="J5" s="193"/>
      <c r="K5" s="197" t="s">
        <v>125</v>
      </c>
      <c r="L5" s="6"/>
    </row>
    <row r="6" spans="1:17" ht="7.5" customHeight="1" thickTop="1" x14ac:dyDescent="0.25">
      <c r="A6" s="75"/>
      <c r="B6" s="10"/>
      <c r="C6" s="11"/>
      <c r="D6" s="11"/>
      <c r="E6" s="160"/>
      <c r="F6" s="11"/>
      <c r="G6" s="143"/>
      <c r="H6" s="11"/>
      <c r="I6" s="143"/>
      <c r="J6" s="11"/>
      <c r="K6" s="198"/>
      <c r="L6" s="11"/>
    </row>
    <row r="7" spans="1:17" ht="15.75" x14ac:dyDescent="0.25">
      <c r="A7" s="75"/>
      <c r="B7" s="399" t="s">
        <v>69</v>
      </c>
      <c r="C7" s="400"/>
      <c r="D7" s="11"/>
      <c r="E7" s="161" t="s">
        <v>1</v>
      </c>
      <c r="F7" s="75"/>
      <c r="G7" s="226">
        <f>Current_data!B4</f>
        <v>68947</v>
      </c>
      <c r="H7" s="75"/>
      <c r="I7" s="226">
        <f>Current_data!B5</f>
        <v>5325886</v>
      </c>
      <c r="J7" s="92"/>
      <c r="K7" s="199">
        <f>SUM(G7:I7)</f>
        <v>5394833</v>
      </c>
      <c r="L7" s="38"/>
      <c r="M7" s="38"/>
      <c r="N7" s="11"/>
      <c r="O7" s="11"/>
      <c r="P7" s="75"/>
      <c r="Q7" s="75"/>
    </row>
    <row r="8" spans="1:17" ht="15.75" customHeight="1" x14ac:dyDescent="0.25">
      <c r="A8" s="75"/>
      <c r="B8" s="401" t="s">
        <v>72</v>
      </c>
      <c r="C8" s="402"/>
      <c r="D8" s="11"/>
      <c r="E8" s="162" t="s">
        <v>2</v>
      </c>
      <c r="F8" s="109"/>
      <c r="G8" s="145">
        <f>Current_data!C4</f>
        <v>345148</v>
      </c>
      <c r="H8" s="75"/>
      <c r="I8" s="145">
        <f>Current_data!C5</f>
        <v>2689900</v>
      </c>
      <c r="J8" s="92"/>
      <c r="K8" s="200">
        <f>SUM(G8:I8)</f>
        <v>3035048</v>
      </c>
      <c r="L8" s="11"/>
      <c r="M8" s="11"/>
      <c r="N8" s="11"/>
      <c r="O8" s="79"/>
      <c r="P8" s="75"/>
      <c r="Q8" s="75"/>
    </row>
    <row r="9" spans="1:17" ht="15.75" x14ac:dyDescent="0.25">
      <c r="A9" s="75"/>
      <c r="B9" s="401"/>
      <c r="C9" s="402"/>
      <c r="D9" s="11"/>
      <c r="E9" s="161" t="s">
        <v>0</v>
      </c>
      <c r="F9" s="75"/>
      <c r="G9" s="226">
        <f>SUM(G7:G8)</f>
        <v>414095</v>
      </c>
      <c r="H9" s="136"/>
      <c r="I9" s="226">
        <f>SUM(I7:I8)</f>
        <v>8015786</v>
      </c>
      <c r="J9" s="137"/>
      <c r="K9" s="199">
        <f>SUM(K7:K8)</f>
        <v>8429881</v>
      </c>
      <c r="L9" s="11"/>
      <c r="M9" s="11"/>
      <c r="N9" s="402"/>
      <c r="O9" s="402"/>
      <c r="P9" s="75"/>
      <c r="Q9" s="75"/>
    </row>
    <row r="10" spans="1:17" ht="6.75" customHeight="1" thickBot="1" x14ac:dyDescent="0.3">
      <c r="A10" s="75"/>
      <c r="B10" s="397"/>
      <c r="C10" s="398"/>
      <c r="D10" s="225"/>
      <c r="E10" s="163"/>
      <c r="F10" s="118"/>
      <c r="G10" s="146"/>
      <c r="H10" s="117"/>
      <c r="I10" s="146"/>
      <c r="J10" s="117"/>
      <c r="K10" s="201"/>
      <c r="L10" s="18"/>
      <c r="M10" s="18"/>
      <c r="N10" s="402"/>
      <c r="O10" s="402"/>
      <c r="P10" s="75"/>
      <c r="Q10" s="75"/>
    </row>
    <row r="11" spans="1:17" ht="9" customHeight="1" thickTop="1" x14ac:dyDescent="0.25">
      <c r="A11" s="75"/>
      <c r="B11" s="10"/>
      <c r="C11" s="11"/>
      <c r="D11" s="50"/>
      <c r="E11" s="164"/>
      <c r="F11" s="81"/>
      <c r="G11" s="150"/>
      <c r="H11" s="75"/>
      <c r="I11" s="150"/>
      <c r="J11" s="75"/>
      <c r="K11" s="202"/>
      <c r="L11" s="50"/>
      <c r="M11" s="50"/>
      <c r="N11" s="50"/>
      <c r="O11" s="55"/>
      <c r="P11" s="75"/>
      <c r="Q11" s="75"/>
    </row>
    <row r="12" spans="1:17" ht="15.75" x14ac:dyDescent="0.25">
      <c r="A12" s="75"/>
      <c r="B12" s="392" t="s">
        <v>70</v>
      </c>
      <c r="C12" s="393"/>
      <c r="D12" s="75"/>
      <c r="E12" s="161" t="s">
        <v>1</v>
      </c>
      <c r="F12" s="75"/>
      <c r="G12" s="226">
        <f>Current_data!I4</f>
        <v>209516.05</v>
      </c>
      <c r="H12" s="75"/>
      <c r="I12" s="226">
        <v>4972378</v>
      </c>
      <c r="J12" s="75"/>
      <c r="K12" s="199">
        <f>SUM(G12:I12)</f>
        <v>5181894.05</v>
      </c>
      <c r="L12" s="50"/>
      <c r="M12" s="50"/>
      <c r="N12" s="50"/>
      <c r="O12" s="55"/>
      <c r="P12" s="75"/>
      <c r="Q12" s="75"/>
    </row>
    <row r="13" spans="1:17" ht="15.75" customHeight="1" x14ac:dyDescent="0.25">
      <c r="A13" s="75"/>
      <c r="B13" s="401" t="s">
        <v>71</v>
      </c>
      <c r="C13" s="402"/>
      <c r="D13" s="25"/>
      <c r="E13" s="161" t="s">
        <v>2</v>
      </c>
      <c r="F13" s="25"/>
      <c r="G13" s="226">
        <f>Current_data!J4</f>
        <v>259735</v>
      </c>
      <c r="H13" s="75"/>
      <c r="I13" s="226">
        <f>Current_data!J5</f>
        <v>2197502</v>
      </c>
      <c r="J13" s="136"/>
      <c r="K13" s="200">
        <f>SUM(G13:I13)</f>
        <v>2457237</v>
      </c>
      <c r="L13" s="25"/>
      <c r="M13" s="25"/>
      <c r="N13" s="25"/>
      <c r="O13" s="82"/>
      <c r="P13" s="75"/>
      <c r="Q13" s="75"/>
    </row>
    <row r="14" spans="1:17" ht="15.75" x14ac:dyDescent="0.25">
      <c r="A14" s="75"/>
      <c r="B14" s="123"/>
      <c r="C14" s="75"/>
      <c r="D14" s="75"/>
      <c r="E14" s="165" t="s">
        <v>0</v>
      </c>
      <c r="F14" s="155"/>
      <c r="G14" s="176">
        <f>SUM(G12:G13)</f>
        <v>469251.05</v>
      </c>
      <c r="H14" s="133"/>
      <c r="I14" s="176">
        <f>SUM(I12:I13)</f>
        <v>7169880</v>
      </c>
      <c r="J14" s="136"/>
      <c r="K14" s="199">
        <f>SUM(K12:K13)</f>
        <v>7639131.0499999998</v>
      </c>
      <c r="L14" s="83"/>
      <c r="M14" s="83"/>
      <c r="N14" s="83"/>
      <c r="O14" s="83"/>
      <c r="P14" s="75"/>
      <c r="Q14" s="75"/>
    </row>
    <row r="15" spans="1:17" ht="15.75" customHeight="1" thickBot="1" x14ac:dyDescent="0.3">
      <c r="A15" s="75"/>
      <c r="B15" s="397"/>
      <c r="C15" s="398"/>
      <c r="D15" s="225"/>
      <c r="E15" s="166"/>
      <c r="F15" s="119"/>
      <c r="G15" s="146"/>
      <c r="H15" s="117"/>
      <c r="I15" s="146"/>
      <c r="J15" s="117"/>
      <c r="K15" s="201"/>
      <c r="L15" s="11"/>
      <c r="M15" s="11"/>
      <c r="N15" s="11"/>
      <c r="O15" s="79"/>
      <c r="P15" s="75"/>
      <c r="Q15" s="75"/>
    </row>
    <row r="16" spans="1:17" ht="15.75" customHeight="1" thickTop="1" x14ac:dyDescent="0.25">
      <c r="A16" s="75"/>
      <c r="B16" s="10"/>
      <c r="C16" s="11"/>
      <c r="D16" s="11"/>
      <c r="E16" s="167"/>
      <c r="F16" s="11"/>
      <c r="G16" s="150"/>
      <c r="H16" s="75"/>
      <c r="I16" s="150"/>
      <c r="J16" s="75"/>
      <c r="K16" s="202"/>
      <c r="L16" s="11"/>
      <c r="M16" s="11"/>
      <c r="N16" s="11"/>
      <c r="O16" s="79"/>
      <c r="P16" s="75"/>
      <c r="Q16" s="75"/>
    </row>
    <row r="17" spans="1:20" ht="15.75" x14ac:dyDescent="0.25">
      <c r="A17" s="75"/>
      <c r="B17" s="392" t="s">
        <v>73</v>
      </c>
      <c r="C17" s="393"/>
      <c r="D17" s="11"/>
      <c r="E17" s="161" t="s">
        <v>1</v>
      </c>
      <c r="F17" s="11"/>
      <c r="G17" s="157" t="s">
        <v>127</v>
      </c>
      <c r="H17" s="75"/>
      <c r="I17" s="157" t="s">
        <v>112</v>
      </c>
      <c r="J17" s="75"/>
      <c r="K17" s="203" t="s">
        <v>130</v>
      </c>
      <c r="L17" s="11"/>
      <c r="M17" s="142"/>
      <c r="N17" s="11"/>
      <c r="O17" s="79"/>
      <c r="P17" s="75"/>
      <c r="Q17" s="75"/>
    </row>
    <row r="18" spans="1:20" ht="15.75" x14ac:dyDescent="0.25">
      <c r="A18" s="75"/>
      <c r="B18" s="401" t="s">
        <v>74</v>
      </c>
      <c r="C18" s="402"/>
      <c r="D18" s="11"/>
      <c r="E18" s="161" t="s">
        <v>2</v>
      </c>
      <c r="F18" s="11"/>
      <c r="G18" s="157" t="s">
        <v>128</v>
      </c>
      <c r="H18" s="75"/>
      <c r="I18" s="157" t="s">
        <v>5</v>
      </c>
      <c r="J18" s="75"/>
      <c r="K18" s="204" t="s">
        <v>131</v>
      </c>
      <c r="L18" s="11"/>
      <c r="M18" s="142"/>
      <c r="N18" s="11"/>
      <c r="O18" s="79"/>
      <c r="P18" s="75"/>
      <c r="Q18" s="75"/>
    </row>
    <row r="19" spans="1:20" ht="18.75" x14ac:dyDescent="0.25">
      <c r="A19" s="75"/>
      <c r="B19" s="401"/>
      <c r="C19" s="402"/>
      <c r="D19" s="11"/>
      <c r="E19" s="161" t="s">
        <v>117</v>
      </c>
      <c r="F19" s="156"/>
      <c r="G19" s="157" t="s">
        <v>129</v>
      </c>
      <c r="H19" s="75"/>
      <c r="I19" s="157" t="s">
        <v>135</v>
      </c>
      <c r="J19" s="75"/>
      <c r="K19" s="204" t="s">
        <v>132</v>
      </c>
      <c r="L19" s="11"/>
      <c r="M19" s="142"/>
      <c r="N19" s="11"/>
      <c r="O19" s="79"/>
      <c r="P19" s="75"/>
      <c r="Q19" s="75"/>
    </row>
    <row r="20" spans="1:20" ht="15.75" x14ac:dyDescent="0.25">
      <c r="A20" s="75"/>
      <c r="B20" s="10"/>
      <c r="C20" s="11"/>
      <c r="D20" s="11"/>
      <c r="E20" s="165" t="s">
        <v>0</v>
      </c>
      <c r="F20" s="11"/>
      <c r="G20" s="158" t="s">
        <v>134</v>
      </c>
      <c r="H20" s="133"/>
      <c r="I20" s="158" t="s">
        <v>109</v>
      </c>
      <c r="J20" s="138"/>
      <c r="K20" s="205" t="s">
        <v>133</v>
      </c>
      <c r="L20" s="11"/>
      <c r="M20" s="142"/>
      <c r="N20" s="11"/>
      <c r="O20" s="142"/>
      <c r="P20" s="75"/>
      <c r="Q20" s="142"/>
      <c r="R20" s="142"/>
    </row>
    <row r="21" spans="1:20" ht="9" customHeight="1" thickBot="1" x14ac:dyDescent="0.3">
      <c r="A21" s="75"/>
      <c r="B21" s="397"/>
      <c r="C21" s="398"/>
      <c r="D21" s="225"/>
      <c r="E21" s="163"/>
      <c r="F21" s="117"/>
      <c r="G21" s="146"/>
      <c r="H21" s="117"/>
      <c r="I21" s="147"/>
      <c r="J21" s="117"/>
      <c r="K21" s="206"/>
      <c r="L21" s="85"/>
      <c r="M21" s="85"/>
      <c r="N21" s="85"/>
      <c r="O21" s="75"/>
      <c r="P21" s="75"/>
      <c r="Q21" s="75"/>
      <c r="T21" s="2"/>
    </row>
    <row r="22" spans="1:20" ht="12.75" customHeight="1" thickTop="1" x14ac:dyDescent="0.25">
      <c r="A22" s="75"/>
      <c r="B22" s="123"/>
      <c r="C22" s="75"/>
      <c r="D22" s="75"/>
      <c r="E22" s="168"/>
      <c r="F22" s="75"/>
      <c r="G22" s="150"/>
      <c r="H22" s="75"/>
      <c r="I22" s="148"/>
      <c r="J22" s="209"/>
      <c r="K22" s="210"/>
      <c r="L22" s="85"/>
      <c r="M22" s="85"/>
      <c r="N22" s="85"/>
      <c r="O22" s="75"/>
      <c r="P22" s="75"/>
      <c r="Q22" s="75"/>
      <c r="T22" s="3"/>
    </row>
    <row r="23" spans="1:20" ht="15.75" x14ac:dyDescent="0.25">
      <c r="B23" s="392" t="s">
        <v>141</v>
      </c>
      <c r="C23" s="393"/>
      <c r="D23" s="75"/>
      <c r="E23" s="161" t="s">
        <v>1</v>
      </c>
      <c r="F23" s="127"/>
      <c r="G23" s="226">
        <v>3421000</v>
      </c>
      <c r="H23" s="75"/>
      <c r="I23" s="226">
        <v>3445000</v>
      </c>
      <c r="J23" s="209"/>
      <c r="K23" s="211"/>
      <c r="L23" s="66"/>
      <c r="M23" s="1"/>
      <c r="N23" s="1"/>
      <c r="T23" s="2"/>
    </row>
    <row r="24" spans="1:20" ht="22.15" customHeight="1" x14ac:dyDescent="0.25">
      <c r="B24" s="401" t="s">
        <v>76</v>
      </c>
      <c r="C24" s="402"/>
      <c r="D24" s="75"/>
      <c r="E24" s="161" t="s">
        <v>2</v>
      </c>
      <c r="F24" s="127"/>
      <c r="G24" s="226">
        <v>623000</v>
      </c>
      <c r="H24" s="75"/>
      <c r="I24" s="226">
        <v>572000</v>
      </c>
      <c r="J24" s="209"/>
      <c r="K24" s="211"/>
      <c r="L24" s="66"/>
      <c r="M24" s="1"/>
      <c r="N24" s="1"/>
    </row>
    <row r="25" spans="1:20" ht="15.75" x14ac:dyDescent="0.25">
      <c r="B25" s="123"/>
      <c r="C25" s="75"/>
      <c r="D25" s="75"/>
      <c r="E25" s="165" t="s">
        <v>0</v>
      </c>
      <c r="F25" s="207"/>
      <c r="G25" s="176">
        <f>SUM(G23:G24)</f>
        <v>4044000</v>
      </c>
      <c r="H25" s="134"/>
      <c r="I25" s="176">
        <f>SUM(I23:I24)</f>
        <v>4017000</v>
      </c>
      <c r="J25" s="212"/>
      <c r="K25" s="211"/>
      <c r="L25" s="1"/>
      <c r="M25" s="1"/>
      <c r="N25" s="1"/>
    </row>
    <row r="26" spans="1:20" ht="6.75" customHeight="1" thickBot="1" x14ac:dyDescent="0.3">
      <c r="B26" s="397"/>
      <c r="C26" s="398"/>
      <c r="D26" s="225"/>
      <c r="E26" s="169"/>
      <c r="F26" s="120"/>
      <c r="G26" s="147"/>
      <c r="H26" s="117"/>
      <c r="I26" s="147"/>
      <c r="J26" s="213"/>
      <c r="K26" s="214"/>
      <c r="L26" s="1"/>
      <c r="M26" s="1"/>
      <c r="N26" s="1"/>
    </row>
    <row r="27" spans="1:20" ht="25.5" customHeight="1" thickTop="1" x14ac:dyDescent="0.25">
      <c r="B27" s="423" t="s">
        <v>136</v>
      </c>
      <c r="C27" s="424"/>
      <c r="D27" s="424"/>
      <c r="E27" s="424"/>
      <c r="F27" s="424"/>
      <c r="G27" s="424"/>
      <c r="H27" s="424"/>
      <c r="I27" s="424"/>
      <c r="J27" s="424"/>
      <c r="K27" s="425"/>
      <c r="L27" s="1"/>
      <c r="M27" s="1"/>
      <c r="N27" s="1"/>
    </row>
    <row r="28" spans="1:20" ht="28.5" customHeight="1" x14ac:dyDescent="0.25">
      <c r="B28" s="403" t="s">
        <v>137</v>
      </c>
      <c r="C28" s="404"/>
      <c r="D28" s="404"/>
      <c r="E28" s="404"/>
      <c r="F28" s="404"/>
      <c r="G28" s="404"/>
      <c r="H28" s="404"/>
      <c r="I28" s="404"/>
      <c r="J28" s="404"/>
      <c r="K28" s="405"/>
      <c r="L28" s="1"/>
      <c r="M28" s="1"/>
      <c r="N28" s="1"/>
    </row>
    <row r="29" spans="1:20" ht="36" customHeight="1" x14ac:dyDescent="0.25">
      <c r="B29" s="403" t="s">
        <v>138</v>
      </c>
      <c r="C29" s="404"/>
      <c r="D29" s="404"/>
      <c r="E29" s="404"/>
      <c r="F29" s="404"/>
      <c r="G29" s="404"/>
      <c r="H29" s="404"/>
      <c r="I29" s="404"/>
      <c r="J29" s="404"/>
      <c r="K29" s="405"/>
      <c r="L29" s="1"/>
      <c r="M29" s="1"/>
      <c r="N29" s="1"/>
    </row>
    <row r="30" spans="1:20" ht="64.5" customHeight="1" x14ac:dyDescent="0.25">
      <c r="B30" s="432" t="s">
        <v>143</v>
      </c>
      <c r="C30" s="433"/>
      <c r="D30" s="433"/>
      <c r="E30" s="433"/>
      <c r="F30" s="433"/>
      <c r="G30" s="433"/>
      <c r="H30" s="433"/>
      <c r="I30" s="433"/>
      <c r="J30" s="433"/>
      <c r="K30" s="434"/>
      <c r="L30" s="1" t="s">
        <v>144</v>
      </c>
      <c r="M30" s="1"/>
      <c r="N30" s="1"/>
    </row>
    <row r="31" spans="1:20" ht="27.75" customHeight="1" x14ac:dyDescent="0.25">
      <c r="B31" s="426" t="s">
        <v>139</v>
      </c>
      <c r="C31" s="427"/>
      <c r="D31" s="427"/>
      <c r="E31" s="427"/>
      <c r="F31" s="427"/>
      <c r="G31" s="427"/>
      <c r="H31" s="427"/>
      <c r="I31" s="427"/>
      <c r="J31" s="427"/>
      <c r="K31" s="428"/>
      <c r="L31" s="1"/>
      <c r="M31" s="1"/>
      <c r="N31" s="1"/>
    </row>
    <row r="32" spans="1:20" x14ac:dyDescent="0.25">
      <c r="B32" s="222" t="s">
        <v>140</v>
      </c>
      <c r="C32" s="223"/>
      <c r="D32" s="223"/>
      <c r="E32" s="223"/>
      <c r="F32" s="223"/>
      <c r="G32" s="223"/>
      <c r="H32" s="223"/>
      <c r="I32" s="223"/>
      <c r="J32" s="223"/>
      <c r="K32" s="224"/>
      <c r="L32" s="1"/>
      <c r="M32" s="1"/>
      <c r="N32" s="1"/>
    </row>
    <row r="33" spans="2:18" ht="15.75" thickBot="1" x14ac:dyDescent="0.3">
      <c r="B33" s="435" t="s">
        <v>142</v>
      </c>
      <c r="C33" s="436"/>
      <c r="D33" s="436"/>
      <c r="E33" s="436"/>
      <c r="F33" s="436"/>
      <c r="G33" s="436"/>
      <c r="H33" s="436"/>
      <c r="I33" s="436"/>
      <c r="J33" s="436"/>
      <c r="K33" s="437"/>
      <c r="L33" s="1"/>
      <c r="M33" s="1"/>
      <c r="N33" s="1"/>
    </row>
    <row r="34" spans="2:18" x14ac:dyDescent="0.25">
      <c r="B34" s="1"/>
      <c r="C34" s="1"/>
      <c r="D34" s="1"/>
      <c r="E34" s="1"/>
      <c r="F34" s="1"/>
      <c r="G34" s="1"/>
      <c r="H34" s="1"/>
      <c r="I34" s="1"/>
      <c r="J34" s="1"/>
      <c r="K34" s="1"/>
      <c r="L34" s="1"/>
      <c r="O34" s="139"/>
      <c r="P34" s="139"/>
      <c r="Q34" s="139"/>
      <c r="R34" s="139"/>
    </row>
    <row r="35" spans="2:18" x14ac:dyDescent="0.25">
      <c r="B35" s="1"/>
      <c r="C35" s="1"/>
      <c r="D35" s="1"/>
      <c r="E35" s="1"/>
      <c r="F35" s="1"/>
      <c r="G35" s="1"/>
      <c r="H35" s="1"/>
      <c r="I35" s="1"/>
      <c r="J35" s="1"/>
      <c r="K35" s="1"/>
      <c r="L35" s="1"/>
      <c r="M35" s="6"/>
      <c r="N35" s="6"/>
      <c r="O35" s="219"/>
      <c r="P35" s="220"/>
      <c r="Q35" s="220"/>
      <c r="R35" s="139"/>
    </row>
    <row r="36" spans="2:18" ht="15.75" x14ac:dyDescent="0.25">
      <c r="M36" s="11"/>
      <c r="N36" s="11"/>
      <c r="O36" s="221"/>
      <c r="P36" s="220"/>
      <c r="Q36" s="220"/>
      <c r="R36" s="139"/>
    </row>
  </sheetData>
  <mergeCells count="21">
    <mergeCell ref="B30:K30"/>
    <mergeCell ref="B31:K31"/>
    <mergeCell ref="B33:K33"/>
    <mergeCell ref="B23:C23"/>
    <mergeCell ref="B24:C24"/>
    <mergeCell ref="B26:C26"/>
    <mergeCell ref="B27:K27"/>
    <mergeCell ref="B28:K28"/>
    <mergeCell ref="B29:K29"/>
    <mergeCell ref="N9:O10"/>
    <mergeCell ref="B10:C10"/>
    <mergeCell ref="B21:C21"/>
    <mergeCell ref="B3:K3"/>
    <mergeCell ref="B5:C5"/>
    <mergeCell ref="B7:C7"/>
    <mergeCell ref="B8:C9"/>
    <mergeCell ref="B12:C12"/>
    <mergeCell ref="B13:C13"/>
    <mergeCell ref="B15:C15"/>
    <mergeCell ref="B17:C17"/>
    <mergeCell ref="B18:C19"/>
  </mergeCells>
  <pageMargins left="0.25" right="0.25" top="0.75" bottom="0.75" header="0.3" footer="0.3"/>
  <pageSetup scale="97"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6"/>
  <sheetViews>
    <sheetView showGridLines="0" zoomScaleNormal="100" workbookViewId="0">
      <selection activeCell="G35" sqref="G35"/>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6" width="4.5703125" customWidth="1"/>
    <col min="7" max="7" width="18.7109375" customWidth="1"/>
    <col min="8" max="8" width="6.140625" customWidth="1"/>
    <col min="9" max="9" width="18.7109375" customWidth="1"/>
    <col min="10" max="10" width="4.5703125" customWidth="1"/>
    <col min="11" max="11" width="18.7109375" customWidth="1"/>
    <col min="12" max="12" width="12.85546875" bestFit="1" customWidth="1"/>
    <col min="13" max="13" width="22.140625" bestFit="1" customWidth="1"/>
    <col min="14" max="14" width="11" customWidth="1"/>
    <col min="15" max="15" width="15.5703125" bestFit="1" customWidth="1"/>
    <col min="17" max="17" width="17.5703125" bestFit="1" customWidth="1"/>
    <col min="18" max="18" width="20.140625" bestFit="1" customWidth="1"/>
    <col min="19" max="19" width="18" bestFit="1" customWidth="1"/>
    <col min="20" max="20" width="16.28515625" bestFit="1" customWidth="1"/>
  </cols>
  <sheetData>
    <row r="1" spans="1:17" x14ac:dyDescent="0.25">
      <c r="B1" s="73"/>
    </row>
    <row r="2" spans="1:17" ht="15.75" thickBot="1" x14ac:dyDescent="0.3"/>
    <row r="3" spans="1:17" ht="25.5" customHeight="1" x14ac:dyDescent="0.25">
      <c r="B3" s="394" t="s">
        <v>90</v>
      </c>
      <c r="C3" s="395"/>
      <c r="D3" s="395"/>
      <c r="E3" s="395"/>
      <c r="F3" s="395"/>
      <c r="G3" s="395"/>
      <c r="H3" s="395"/>
      <c r="I3" s="395"/>
      <c r="J3" s="395"/>
      <c r="K3" s="396"/>
    </row>
    <row r="4" spans="1:17" ht="21.75" customHeight="1" x14ac:dyDescent="0.25">
      <c r="B4" s="123"/>
      <c r="C4" s="75"/>
      <c r="D4" s="75"/>
      <c r="E4" s="75"/>
      <c r="F4" s="75"/>
      <c r="G4" s="170" t="s">
        <v>63</v>
      </c>
      <c r="H4" s="107"/>
      <c r="I4" s="170" t="s">
        <v>113</v>
      </c>
      <c r="J4" s="135"/>
      <c r="K4" s="196" t="s">
        <v>0</v>
      </c>
    </row>
    <row r="5" spans="1:17" ht="29.25" customHeight="1" thickBot="1" x14ac:dyDescent="0.3">
      <c r="A5" s="75"/>
      <c r="B5" s="397"/>
      <c r="C5" s="398"/>
      <c r="D5" s="194"/>
      <c r="E5" s="43"/>
      <c r="F5" s="43"/>
      <c r="G5" s="171">
        <v>43981</v>
      </c>
      <c r="H5" s="121"/>
      <c r="I5" s="171" t="s">
        <v>114</v>
      </c>
      <c r="J5" s="193"/>
      <c r="K5" s="197" t="s">
        <v>115</v>
      </c>
      <c r="L5" s="6"/>
      <c r="M5" s="6"/>
      <c r="N5" s="6"/>
      <c r="O5" s="78"/>
      <c r="P5" s="75"/>
      <c r="Q5" s="75"/>
    </row>
    <row r="6" spans="1:17" ht="7.5" customHeight="1" thickTop="1" x14ac:dyDescent="0.25">
      <c r="A6" s="75"/>
      <c r="B6" s="10"/>
      <c r="C6" s="11"/>
      <c r="D6" s="11"/>
      <c r="E6" s="160"/>
      <c r="F6" s="11"/>
      <c r="G6" s="143"/>
      <c r="H6" s="11"/>
      <c r="I6" s="143"/>
      <c r="J6" s="11"/>
      <c r="K6" s="198"/>
      <c r="L6" s="11"/>
      <c r="M6" s="11"/>
      <c r="N6" s="11"/>
      <c r="O6" s="79"/>
      <c r="P6" s="75"/>
      <c r="Q6" s="75"/>
    </row>
    <row r="7" spans="1:17" ht="15.75" x14ac:dyDescent="0.25">
      <c r="A7" s="75"/>
      <c r="B7" s="399" t="s">
        <v>69</v>
      </c>
      <c r="C7" s="400"/>
      <c r="D7" s="11"/>
      <c r="E7" s="161" t="s">
        <v>1</v>
      </c>
      <c r="F7" s="75"/>
      <c r="G7" s="195">
        <v>105369</v>
      </c>
      <c r="H7" s="75"/>
      <c r="I7" s="195">
        <v>4186704</v>
      </c>
      <c r="J7" s="92"/>
      <c r="K7" s="199">
        <v>4292073</v>
      </c>
      <c r="L7" s="38" t="s">
        <v>126</v>
      </c>
      <c r="M7" s="38"/>
      <c r="N7" s="11"/>
      <c r="O7" s="11"/>
      <c r="P7" s="75"/>
      <c r="Q7" s="75"/>
    </row>
    <row r="8" spans="1:17" ht="15.75" customHeight="1" x14ac:dyDescent="0.25">
      <c r="A8" s="75"/>
      <c r="B8" s="401" t="s">
        <v>116</v>
      </c>
      <c r="C8" s="402"/>
      <c r="D8" s="11"/>
      <c r="E8" s="162" t="s">
        <v>2</v>
      </c>
      <c r="F8" s="109"/>
      <c r="G8" s="145">
        <v>85747</v>
      </c>
      <c r="H8" s="75"/>
      <c r="I8" s="145">
        <v>797013</v>
      </c>
      <c r="J8" s="92"/>
      <c r="K8" s="200">
        <v>882760</v>
      </c>
      <c r="L8" s="11" t="s">
        <v>126</v>
      </c>
      <c r="M8" s="11"/>
      <c r="N8" s="11"/>
      <c r="O8" s="79"/>
      <c r="P8" s="75"/>
      <c r="Q8" s="75"/>
    </row>
    <row r="9" spans="1:17" ht="15.75" x14ac:dyDescent="0.25">
      <c r="A9" s="75"/>
      <c r="B9" s="401"/>
      <c r="C9" s="402"/>
      <c r="D9" s="11"/>
      <c r="E9" s="161" t="s">
        <v>0</v>
      </c>
      <c r="F9" s="75"/>
      <c r="G9" s="195">
        <v>191116</v>
      </c>
      <c r="H9" s="136"/>
      <c r="I9" s="195">
        <v>4983717</v>
      </c>
      <c r="J9" s="137"/>
      <c r="K9" s="199">
        <v>5174833</v>
      </c>
      <c r="L9" s="11" t="s">
        <v>126</v>
      </c>
      <c r="M9" s="11"/>
      <c r="N9" s="402"/>
      <c r="O9" s="402"/>
      <c r="P9" s="75"/>
      <c r="Q9" s="75"/>
    </row>
    <row r="10" spans="1:17" ht="6.75" customHeight="1" thickBot="1" x14ac:dyDescent="0.3">
      <c r="A10" s="75"/>
      <c r="B10" s="397"/>
      <c r="C10" s="398"/>
      <c r="D10" s="194"/>
      <c r="E10" s="163"/>
      <c r="F10" s="118"/>
      <c r="G10" s="146"/>
      <c r="H10" s="117"/>
      <c r="I10" s="146"/>
      <c r="J10" s="117"/>
      <c r="K10" s="201"/>
      <c r="L10" s="18"/>
      <c r="M10" s="18"/>
      <c r="N10" s="402"/>
      <c r="O10" s="402"/>
      <c r="P10" s="75"/>
      <c r="Q10" s="75"/>
    </row>
    <row r="11" spans="1:17" ht="9" customHeight="1" thickTop="1" x14ac:dyDescent="0.25">
      <c r="A11" s="75"/>
      <c r="B11" s="10"/>
      <c r="C11" s="11"/>
      <c r="D11" s="50"/>
      <c r="E11" s="164"/>
      <c r="F11" s="81"/>
      <c r="G11" s="150"/>
      <c r="H11" s="75"/>
      <c r="I11" s="150"/>
      <c r="J11" s="75"/>
      <c r="K11" s="202"/>
      <c r="L11" s="50"/>
      <c r="M11" s="50"/>
      <c r="N11" s="50"/>
      <c r="O11" s="55"/>
      <c r="P11" s="75"/>
      <c r="Q11" s="75"/>
    </row>
    <row r="12" spans="1:17" ht="15.75" x14ac:dyDescent="0.25">
      <c r="A12" s="75"/>
      <c r="B12" s="392" t="s">
        <v>70</v>
      </c>
      <c r="C12" s="393"/>
      <c r="D12" s="75"/>
      <c r="E12" s="161" t="s">
        <v>1</v>
      </c>
      <c r="F12" s="75"/>
      <c r="G12" s="216">
        <v>229926.55</v>
      </c>
      <c r="H12" s="75"/>
      <c r="I12" s="195">
        <v>4715951</v>
      </c>
      <c r="J12" s="75"/>
      <c r="K12" s="199">
        <v>4945877.55</v>
      </c>
      <c r="L12" s="50"/>
      <c r="M12" s="50"/>
      <c r="N12" s="50"/>
      <c r="O12" s="55"/>
      <c r="P12" s="75"/>
      <c r="Q12" s="75"/>
    </row>
    <row r="13" spans="1:17" ht="15.75" customHeight="1" x14ac:dyDescent="0.25">
      <c r="A13" s="75"/>
      <c r="B13" s="401" t="s">
        <v>71</v>
      </c>
      <c r="C13" s="402"/>
      <c r="D13" s="25"/>
      <c r="E13" s="161" t="s">
        <v>2</v>
      </c>
      <c r="F13" s="25"/>
      <c r="G13" s="195">
        <v>72785</v>
      </c>
      <c r="H13" s="75"/>
      <c r="I13" s="195">
        <v>639556</v>
      </c>
      <c r="J13" s="136"/>
      <c r="K13" s="200">
        <v>712341</v>
      </c>
      <c r="L13" s="25"/>
      <c r="M13" s="25"/>
      <c r="N13" s="25"/>
      <c r="O13" s="82"/>
      <c r="P13" s="75"/>
      <c r="Q13" s="75"/>
    </row>
    <row r="14" spans="1:17" ht="15.75" x14ac:dyDescent="0.25">
      <c r="A14" s="75"/>
      <c r="B14" s="123"/>
      <c r="C14" s="75"/>
      <c r="D14" s="75"/>
      <c r="E14" s="165" t="s">
        <v>0</v>
      </c>
      <c r="F14" s="155"/>
      <c r="G14" s="176">
        <v>302711.55</v>
      </c>
      <c r="H14" s="133"/>
      <c r="I14" s="176">
        <v>5355507</v>
      </c>
      <c r="J14" s="136"/>
      <c r="K14" s="199">
        <v>5658218.5499999998</v>
      </c>
      <c r="L14" s="83"/>
      <c r="M14" s="83"/>
      <c r="N14" s="83"/>
      <c r="O14" s="83"/>
      <c r="P14" s="75"/>
      <c r="Q14" s="75"/>
    </row>
    <row r="15" spans="1:17" ht="8.25" customHeight="1" thickBot="1" x14ac:dyDescent="0.3">
      <c r="A15" s="75"/>
      <c r="B15" s="397"/>
      <c r="C15" s="398"/>
      <c r="D15" s="194"/>
      <c r="E15" s="166"/>
      <c r="F15" s="119"/>
      <c r="G15" s="146"/>
      <c r="H15" s="117"/>
      <c r="I15" s="146"/>
      <c r="J15" s="117"/>
      <c r="K15" s="201"/>
      <c r="L15" s="11"/>
      <c r="M15" s="11"/>
      <c r="N15" s="11"/>
      <c r="O15" s="79"/>
      <c r="P15" s="75"/>
      <c r="Q15" s="75"/>
    </row>
    <row r="16" spans="1:17" ht="11.25" customHeight="1" thickTop="1" x14ac:dyDescent="0.25">
      <c r="A16" s="75"/>
      <c r="B16" s="10"/>
      <c r="C16" s="11"/>
      <c r="D16" s="11"/>
      <c r="E16" s="167"/>
      <c r="F16" s="11"/>
      <c r="G16" s="150"/>
      <c r="H16" s="75"/>
      <c r="I16" s="150"/>
      <c r="J16" s="75"/>
      <c r="K16" s="202"/>
      <c r="L16" s="11"/>
      <c r="M16" s="11"/>
      <c r="N16" s="11"/>
      <c r="O16" s="79"/>
      <c r="P16" s="75"/>
      <c r="Q16" s="75"/>
    </row>
    <row r="17" spans="1:20" ht="15.75" x14ac:dyDescent="0.25">
      <c r="A17" s="75"/>
      <c r="B17" s="392" t="s">
        <v>73</v>
      </c>
      <c r="C17" s="393"/>
      <c r="D17" s="11"/>
      <c r="E17" s="161" t="s">
        <v>1</v>
      </c>
      <c r="F17" s="11"/>
      <c r="G17" s="157" t="s">
        <v>6</v>
      </c>
      <c r="H17" s="75"/>
      <c r="I17" s="157" t="s">
        <v>47</v>
      </c>
      <c r="J17" s="75"/>
      <c r="K17" s="203" t="s">
        <v>112</v>
      </c>
      <c r="L17" s="11"/>
      <c r="M17" s="142"/>
      <c r="N17" s="11"/>
      <c r="O17" s="79"/>
      <c r="P17" s="75"/>
      <c r="Q17" s="75"/>
    </row>
    <row r="18" spans="1:20" ht="15.75" x14ac:dyDescent="0.25">
      <c r="A18" s="75"/>
      <c r="B18" s="401" t="s">
        <v>74</v>
      </c>
      <c r="C18" s="402"/>
      <c r="D18" s="11"/>
      <c r="E18" s="161" t="s">
        <v>2</v>
      </c>
      <c r="F18" s="11"/>
      <c r="G18" s="157" t="s">
        <v>83</v>
      </c>
      <c r="H18" s="75"/>
      <c r="I18" s="157" t="s">
        <v>48</v>
      </c>
      <c r="J18" s="75"/>
      <c r="K18" s="204" t="s">
        <v>5</v>
      </c>
      <c r="L18" s="11"/>
      <c r="M18" s="142"/>
      <c r="N18" s="11"/>
      <c r="O18" s="79"/>
      <c r="P18" s="75"/>
      <c r="Q18" s="75"/>
    </row>
    <row r="19" spans="1:20" ht="18.75" x14ac:dyDescent="0.25">
      <c r="A19" s="75"/>
      <c r="B19" s="401"/>
      <c r="C19" s="402"/>
      <c r="D19" s="11"/>
      <c r="E19" s="161" t="s">
        <v>117</v>
      </c>
      <c r="F19" s="156"/>
      <c r="G19" s="157" t="s">
        <v>84</v>
      </c>
      <c r="H19" s="75"/>
      <c r="I19" s="157">
        <v>0</v>
      </c>
      <c r="J19" s="75"/>
      <c r="K19" s="204" t="s">
        <v>84</v>
      </c>
      <c r="L19" s="11"/>
      <c r="M19" s="142"/>
      <c r="N19" s="11"/>
      <c r="O19" s="79"/>
      <c r="P19" s="75"/>
      <c r="Q19" s="75"/>
    </row>
    <row r="20" spans="1:20" ht="15.75" x14ac:dyDescent="0.25">
      <c r="A20" s="75"/>
      <c r="B20" s="10"/>
      <c r="C20" s="11"/>
      <c r="D20" s="11"/>
      <c r="E20" s="165" t="s">
        <v>0</v>
      </c>
      <c r="F20" s="11"/>
      <c r="G20" s="158" t="s">
        <v>85</v>
      </c>
      <c r="H20" s="133"/>
      <c r="I20" s="158" t="s">
        <v>49</v>
      </c>
      <c r="J20" s="138"/>
      <c r="K20" s="205" t="s">
        <v>88</v>
      </c>
      <c r="L20" s="11"/>
      <c r="M20" s="142"/>
      <c r="N20" s="11"/>
      <c r="O20" s="142"/>
      <c r="P20" s="142"/>
      <c r="Q20" s="142"/>
      <c r="R20" s="142"/>
    </row>
    <row r="21" spans="1:20" ht="9" customHeight="1" thickBot="1" x14ac:dyDescent="0.3">
      <c r="A21" s="75"/>
      <c r="B21" s="397"/>
      <c r="C21" s="398"/>
      <c r="D21" s="194"/>
      <c r="E21" s="163"/>
      <c r="F21" s="117"/>
      <c r="G21" s="146"/>
      <c r="H21" s="117"/>
      <c r="I21" s="147"/>
      <c r="J21" s="117"/>
      <c r="K21" s="206"/>
      <c r="L21" s="85"/>
      <c r="M21" s="85"/>
      <c r="N21" s="85"/>
      <c r="O21" s="75"/>
      <c r="P21" s="75"/>
      <c r="Q21" s="75"/>
      <c r="T21" s="2"/>
    </row>
    <row r="22" spans="1:20" ht="12.75" customHeight="1" thickTop="1" x14ac:dyDescent="0.25">
      <c r="A22" s="75"/>
      <c r="B22" s="123"/>
      <c r="C22" s="75"/>
      <c r="D22" s="75"/>
      <c r="E22" s="168"/>
      <c r="F22" s="75"/>
      <c r="G22" s="150"/>
      <c r="H22" s="75"/>
      <c r="I22" s="148"/>
      <c r="J22" s="209"/>
      <c r="K22" s="210"/>
      <c r="L22" s="85"/>
      <c r="M22" s="85"/>
      <c r="N22" s="85"/>
      <c r="O22" s="75"/>
      <c r="P22" s="75"/>
      <c r="Q22" s="75"/>
      <c r="T22" s="3"/>
    </row>
    <row r="23" spans="1:20" ht="15.75" x14ac:dyDescent="0.25">
      <c r="B23" s="392" t="s">
        <v>121</v>
      </c>
      <c r="C23" s="393"/>
      <c r="D23" s="75"/>
      <c r="E23" s="161" t="s">
        <v>1</v>
      </c>
      <c r="F23" s="127"/>
      <c r="G23" s="208">
        <v>3442152</v>
      </c>
      <c r="H23" s="75"/>
      <c r="I23" s="208">
        <v>3393529</v>
      </c>
      <c r="J23" s="209"/>
      <c r="K23" s="211"/>
      <c r="L23" s="66"/>
      <c r="M23" s="1"/>
      <c r="N23" s="1"/>
      <c r="T23" s="2"/>
    </row>
    <row r="24" spans="1:20" ht="22.15" customHeight="1" x14ac:dyDescent="0.25">
      <c r="B24" s="401" t="s">
        <v>76</v>
      </c>
      <c r="C24" s="402"/>
      <c r="D24" s="75"/>
      <c r="E24" s="161" t="s">
        <v>2</v>
      </c>
      <c r="F24" s="127"/>
      <c r="G24" s="208">
        <v>573352</v>
      </c>
      <c r="H24" s="75"/>
      <c r="I24" s="208">
        <v>517375</v>
      </c>
      <c r="J24" s="209"/>
      <c r="K24" s="211"/>
      <c r="L24" s="66"/>
      <c r="M24" s="1"/>
      <c r="N24" s="1"/>
    </row>
    <row r="25" spans="1:20" ht="15.75" x14ac:dyDescent="0.25">
      <c r="B25" s="123"/>
      <c r="C25" s="75"/>
      <c r="D25" s="75"/>
      <c r="E25" s="165" t="s">
        <v>0</v>
      </c>
      <c r="F25" s="207"/>
      <c r="G25" s="176">
        <v>4015504</v>
      </c>
      <c r="H25" s="134"/>
      <c r="I25" s="176">
        <v>3910904</v>
      </c>
      <c r="J25" s="212"/>
      <c r="K25" s="211"/>
      <c r="L25" s="1"/>
      <c r="M25" s="1"/>
      <c r="N25" s="1"/>
    </row>
    <row r="26" spans="1:20" ht="6.75" customHeight="1" thickBot="1" x14ac:dyDescent="0.3">
      <c r="B26" s="397"/>
      <c r="C26" s="398"/>
      <c r="D26" s="194"/>
      <c r="E26" s="169"/>
      <c r="F26" s="120"/>
      <c r="G26" s="147"/>
      <c r="H26" s="117"/>
      <c r="I26" s="147"/>
      <c r="J26" s="213"/>
      <c r="K26" s="214"/>
      <c r="L26" s="1"/>
      <c r="M26" s="1"/>
      <c r="N26" s="1"/>
    </row>
    <row r="27" spans="1:20" ht="15.75" thickTop="1" x14ac:dyDescent="0.25">
      <c r="B27" s="444"/>
      <c r="C27" s="445"/>
      <c r="D27" s="445"/>
      <c r="E27" s="445"/>
      <c r="F27" s="445"/>
      <c r="G27" s="445"/>
      <c r="H27" s="445"/>
      <c r="I27" s="445"/>
      <c r="J27" s="445"/>
      <c r="K27" s="446"/>
      <c r="L27" s="1"/>
      <c r="M27" s="1"/>
      <c r="N27" s="1"/>
    </row>
    <row r="28" spans="1:20" ht="14.45" customHeight="1" x14ac:dyDescent="0.25">
      <c r="B28" s="441" t="s">
        <v>120</v>
      </c>
      <c r="C28" s="442"/>
      <c r="D28" s="442"/>
      <c r="E28" s="442"/>
      <c r="F28" s="442"/>
      <c r="G28" s="442"/>
      <c r="H28" s="442"/>
      <c r="I28" s="442"/>
      <c r="J28" s="442"/>
      <c r="K28" s="443"/>
      <c r="L28" s="1"/>
      <c r="M28" s="1"/>
      <c r="N28" s="1"/>
    </row>
    <row r="29" spans="1:20" ht="14.45" customHeight="1" x14ac:dyDescent="0.25">
      <c r="B29" s="441" t="s">
        <v>118</v>
      </c>
      <c r="C29" s="442"/>
      <c r="D29" s="442"/>
      <c r="E29" s="442"/>
      <c r="F29" s="442"/>
      <c r="G29" s="442"/>
      <c r="H29" s="442"/>
      <c r="I29" s="442"/>
      <c r="J29" s="442"/>
      <c r="K29" s="443"/>
      <c r="L29" s="1"/>
      <c r="M29" s="1"/>
      <c r="N29" s="1"/>
    </row>
    <row r="30" spans="1:20" ht="23.45" customHeight="1" x14ac:dyDescent="0.25">
      <c r="B30" s="441" t="s">
        <v>119</v>
      </c>
      <c r="C30" s="442"/>
      <c r="D30" s="442"/>
      <c r="E30" s="442"/>
      <c r="F30" s="442"/>
      <c r="G30" s="442"/>
      <c r="H30" s="442"/>
      <c r="I30" s="442"/>
      <c r="J30" s="442"/>
      <c r="K30" s="443"/>
      <c r="L30" s="1"/>
      <c r="M30" s="1"/>
      <c r="N30" s="1"/>
    </row>
    <row r="31" spans="1:20" ht="26.45" customHeight="1" x14ac:dyDescent="0.25">
      <c r="B31" s="438" t="s">
        <v>122</v>
      </c>
      <c r="C31" s="439"/>
      <c r="D31" s="439"/>
      <c r="E31" s="439"/>
      <c r="F31" s="439"/>
      <c r="G31" s="439"/>
      <c r="H31" s="439"/>
      <c r="I31" s="439"/>
      <c r="J31" s="439"/>
      <c r="K31" s="440"/>
      <c r="L31" s="1"/>
      <c r="M31" s="1"/>
      <c r="N31" s="1"/>
    </row>
    <row r="32" spans="1:20" x14ac:dyDescent="0.25">
      <c r="B32" s="1"/>
      <c r="L32" s="1"/>
      <c r="M32" s="1"/>
      <c r="N32" s="1"/>
    </row>
    <row r="33" spans="2:14" x14ac:dyDescent="0.25">
      <c r="B33" s="1"/>
      <c r="C33" s="1"/>
      <c r="D33" s="1"/>
      <c r="E33" s="1"/>
      <c r="F33" s="1"/>
      <c r="G33" s="1"/>
      <c r="H33" s="1"/>
      <c r="I33" s="1"/>
      <c r="J33" s="1"/>
      <c r="K33" s="1"/>
      <c r="L33" s="1"/>
      <c r="M33" s="1"/>
      <c r="N33" s="1"/>
    </row>
    <row r="34" spans="2:14" x14ac:dyDescent="0.25">
      <c r="B34" s="1"/>
      <c r="C34" s="1"/>
      <c r="D34" s="1"/>
      <c r="E34" s="1"/>
      <c r="F34" s="1"/>
      <c r="G34" s="1"/>
      <c r="H34" s="1"/>
      <c r="I34" s="1"/>
      <c r="J34" s="1"/>
      <c r="K34" s="1"/>
      <c r="L34" s="1"/>
      <c r="M34" s="1"/>
      <c r="N34" s="1"/>
    </row>
    <row r="35" spans="2:14" x14ac:dyDescent="0.25">
      <c r="B35" s="1"/>
      <c r="C35" s="1"/>
      <c r="D35" s="1"/>
      <c r="E35" s="1"/>
      <c r="F35" s="1"/>
      <c r="G35" s="1"/>
      <c r="H35" s="1"/>
      <c r="I35" s="1"/>
      <c r="J35" s="1"/>
      <c r="K35" s="1"/>
      <c r="L35" s="1"/>
      <c r="M35" s="1"/>
      <c r="N35" s="1"/>
    </row>
    <row r="36" spans="2:14" x14ac:dyDescent="0.25">
      <c r="B36" s="1"/>
      <c r="C36" s="1"/>
      <c r="D36" s="1"/>
      <c r="E36" s="1"/>
      <c r="F36" s="1"/>
      <c r="G36" s="1"/>
      <c r="H36" s="1"/>
      <c r="I36" s="1"/>
      <c r="J36" s="1"/>
      <c r="K36" s="1"/>
      <c r="L36" s="1"/>
      <c r="M36" s="1"/>
      <c r="N36" s="1"/>
    </row>
  </sheetData>
  <mergeCells count="20">
    <mergeCell ref="B31:K31"/>
    <mergeCell ref="B30:K30"/>
    <mergeCell ref="B29:K29"/>
    <mergeCell ref="B28:K28"/>
    <mergeCell ref="B27:K27"/>
    <mergeCell ref="B3:K3"/>
    <mergeCell ref="B5:C5"/>
    <mergeCell ref="B7:C7"/>
    <mergeCell ref="N9:O10"/>
    <mergeCell ref="B8:C9"/>
    <mergeCell ref="B10:C10"/>
    <mergeCell ref="B21:C21"/>
    <mergeCell ref="B23:C23"/>
    <mergeCell ref="B24:C24"/>
    <mergeCell ref="B26:C26"/>
    <mergeCell ref="B12:C12"/>
    <mergeCell ref="B13:C13"/>
    <mergeCell ref="B15:C15"/>
    <mergeCell ref="B17:C17"/>
    <mergeCell ref="B18:C19"/>
  </mergeCells>
  <pageMargins left="0.25" right="0.25" top="0.75" bottom="0.75" header="0.3" footer="0.3"/>
  <pageSetup scale="97"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9"/>
  <sheetViews>
    <sheetView showGridLines="0" zoomScaleNormal="100" workbookViewId="0">
      <selection activeCell="G19" sqref="G19"/>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6" width="4.5703125" customWidth="1"/>
    <col min="7" max="7" width="18.7109375" customWidth="1"/>
    <col min="8" max="8" width="6.140625" customWidth="1"/>
    <col min="9" max="9" width="18.7109375" customWidth="1"/>
    <col min="10" max="10" width="4.5703125" customWidth="1"/>
    <col min="11" max="11" width="18.7109375" customWidth="1"/>
    <col min="12" max="12" width="2.42578125" customWidth="1"/>
    <col min="13" max="13" width="12.85546875" bestFit="1" customWidth="1"/>
    <col min="14" max="14" width="22.140625" bestFit="1" customWidth="1"/>
    <col min="15" max="15" width="11" customWidth="1"/>
    <col min="16" max="16" width="15.5703125" bestFit="1" customWidth="1"/>
    <col min="18" max="18" width="17.5703125" bestFit="1" customWidth="1"/>
    <col min="19" max="19" width="20.140625" bestFit="1" customWidth="1"/>
    <col min="20" max="20" width="18" bestFit="1" customWidth="1"/>
    <col min="21" max="21" width="16.28515625" bestFit="1" customWidth="1"/>
  </cols>
  <sheetData>
    <row r="1" spans="1:18" x14ac:dyDescent="0.25">
      <c r="B1" s="73">
        <v>43981</v>
      </c>
    </row>
    <row r="2" spans="1:18" ht="15.75" thickBot="1" x14ac:dyDescent="0.3">
      <c r="B2">
        <f>WEEKNUM(B1)</f>
        <v>22</v>
      </c>
    </row>
    <row r="3" spans="1:18" ht="25.5" customHeight="1" x14ac:dyDescent="0.25">
      <c r="B3" s="453" t="s">
        <v>90</v>
      </c>
      <c r="C3" s="454"/>
      <c r="D3" s="454"/>
      <c r="E3" s="454"/>
      <c r="F3" s="454"/>
      <c r="G3" s="454"/>
      <c r="H3" s="454"/>
      <c r="I3" s="454"/>
      <c r="J3" s="454"/>
      <c r="K3" s="454"/>
      <c r="L3" s="455"/>
    </row>
    <row r="4" spans="1:18" ht="21.75" customHeight="1" x14ac:dyDescent="0.25">
      <c r="B4" s="123"/>
      <c r="C4" s="75"/>
      <c r="D4" s="75"/>
      <c r="E4" s="75"/>
      <c r="F4" s="75"/>
      <c r="G4" s="170" t="s">
        <v>107</v>
      </c>
      <c r="H4" s="107"/>
      <c r="I4" s="172" t="s">
        <v>104</v>
      </c>
      <c r="J4" s="135"/>
      <c r="K4" s="172" t="s">
        <v>106</v>
      </c>
      <c r="L4" s="124"/>
    </row>
    <row r="5" spans="1:18" ht="29.25" customHeight="1" thickBot="1" x14ac:dyDescent="0.3">
      <c r="A5" s="75"/>
      <c r="B5" s="397"/>
      <c r="C5" s="398"/>
      <c r="D5" s="188"/>
      <c r="E5" s="43"/>
      <c r="F5" s="43"/>
      <c r="G5" s="171" t="s">
        <v>102</v>
      </c>
      <c r="H5" s="121"/>
      <c r="I5" s="171" t="s">
        <v>103</v>
      </c>
      <c r="J5" s="193"/>
      <c r="K5" s="171" t="s">
        <v>105</v>
      </c>
      <c r="L5" s="125"/>
      <c r="M5" s="6"/>
      <c r="N5" s="6"/>
      <c r="O5" s="6"/>
      <c r="P5" s="78"/>
      <c r="Q5" s="75"/>
      <c r="R5" s="75"/>
    </row>
    <row r="6" spans="1:18" ht="7.5" customHeight="1" thickTop="1" x14ac:dyDescent="0.25">
      <c r="A6" s="75"/>
      <c r="B6" s="10"/>
      <c r="C6" s="11"/>
      <c r="D6" s="11"/>
      <c r="E6" s="160"/>
      <c r="F6" s="11"/>
      <c r="G6" s="143"/>
      <c r="H6" s="11"/>
      <c r="I6" s="130"/>
      <c r="J6" s="11"/>
      <c r="K6" s="148"/>
      <c r="L6" s="126"/>
      <c r="M6" s="11"/>
      <c r="N6" s="11"/>
      <c r="O6" s="11"/>
      <c r="P6" s="79"/>
      <c r="Q6" s="75"/>
      <c r="R6" s="75"/>
    </row>
    <row r="7" spans="1:18" ht="15.75" x14ac:dyDescent="0.25">
      <c r="A7" s="75"/>
      <c r="B7" s="399" t="s">
        <v>69</v>
      </c>
      <c r="C7" s="400"/>
      <c r="D7" s="11"/>
      <c r="E7" s="161" t="s">
        <v>1</v>
      </c>
      <c r="F7" s="75"/>
      <c r="G7" s="189">
        <f>Current_data!B4</f>
        <v>68947</v>
      </c>
      <c r="H7" s="75"/>
      <c r="I7" s="452">
        <v>451371</v>
      </c>
      <c r="J7" s="92"/>
      <c r="K7" s="452">
        <v>974213</v>
      </c>
      <c r="L7" s="124"/>
      <c r="M7" s="38"/>
      <c r="N7" s="38"/>
      <c r="O7" s="11"/>
      <c r="P7" s="11"/>
      <c r="Q7" s="75"/>
      <c r="R7" s="75"/>
    </row>
    <row r="8" spans="1:18" ht="15.75" customHeight="1" x14ac:dyDescent="0.25">
      <c r="A8" s="75"/>
      <c r="B8" s="401" t="s">
        <v>72</v>
      </c>
      <c r="C8" s="402"/>
      <c r="D8" s="11"/>
      <c r="E8" s="161" t="s">
        <v>2</v>
      </c>
      <c r="F8" s="75"/>
      <c r="G8" s="189">
        <f>Current_data!C4</f>
        <v>345148</v>
      </c>
      <c r="H8" s="75"/>
      <c r="I8" s="452"/>
      <c r="J8" s="92"/>
      <c r="K8" s="452"/>
      <c r="L8" s="124"/>
      <c r="M8" s="11"/>
      <c r="N8" s="11"/>
      <c r="O8" s="11"/>
      <c r="P8" s="79"/>
      <c r="Q8" s="75"/>
      <c r="R8" s="75"/>
    </row>
    <row r="9" spans="1:18" ht="15.75" x14ac:dyDescent="0.25">
      <c r="A9" s="75"/>
      <c r="B9" s="401"/>
      <c r="C9" s="402"/>
      <c r="D9" s="11"/>
      <c r="E9" s="162" t="s">
        <v>53</v>
      </c>
      <c r="F9" s="149"/>
      <c r="G9" s="145" t="e">
        <f>Current_data!#REF!</f>
        <v>#REF!</v>
      </c>
      <c r="H9" s="75"/>
      <c r="I9" s="452"/>
      <c r="J9" s="92"/>
      <c r="K9" s="452"/>
      <c r="L9" s="124"/>
      <c r="M9" s="11"/>
      <c r="N9" s="11"/>
      <c r="O9" s="11"/>
      <c r="P9" s="79"/>
      <c r="Q9" s="75"/>
      <c r="R9" s="75"/>
    </row>
    <row r="10" spans="1:18" ht="15.75" x14ac:dyDescent="0.25">
      <c r="A10" s="75"/>
      <c r="B10" s="10"/>
      <c r="C10" s="11"/>
      <c r="D10" s="11"/>
      <c r="E10" s="161" t="s">
        <v>0</v>
      </c>
      <c r="F10" s="75"/>
      <c r="G10" s="189">
        <f>Current_data!F4</f>
        <v>461085</v>
      </c>
      <c r="H10" s="136"/>
      <c r="I10" s="452"/>
      <c r="J10" s="137"/>
      <c r="K10" s="452"/>
      <c r="L10" s="124"/>
      <c r="M10" s="11"/>
      <c r="N10" s="11"/>
      <c r="O10" s="11"/>
      <c r="P10" s="79"/>
      <c r="Q10" s="75"/>
      <c r="R10" s="75"/>
    </row>
    <row r="11" spans="1:18" ht="6.75" customHeight="1" thickBot="1" x14ac:dyDescent="0.3">
      <c r="A11" s="75"/>
      <c r="B11" s="397"/>
      <c r="C11" s="398"/>
      <c r="D11" s="188"/>
      <c r="E11" s="163"/>
      <c r="F11" s="118"/>
      <c r="G11" s="146"/>
      <c r="H11" s="117"/>
      <c r="I11" s="147"/>
      <c r="J11" s="117"/>
      <c r="K11" s="147"/>
      <c r="L11" s="124"/>
      <c r="M11" s="18"/>
      <c r="N11" s="18"/>
      <c r="O11" s="18"/>
      <c r="P11" s="18"/>
      <c r="Q11" s="75"/>
      <c r="R11" s="75"/>
    </row>
    <row r="12" spans="1:18" ht="9" customHeight="1" thickTop="1" x14ac:dyDescent="0.25">
      <c r="A12" s="75"/>
      <c r="B12" s="10"/>
      <c r="C12" s="11"/>
      <c r="D12" s="50"/>
      <c r="E12" s="164"/>
      <c r="F12" s="81"/>
      <c r="G12" s="150"/>
      <c r="H12" s="75"/>
      <c r="I12" s="148"/>
      <c r="J12" s="75"/>
      <c r="K12" s="151"/>
      <c r="L12" s="124"/>
      <c r="M12" s="50"/>
      <c r="N12" s="50"/>
      <c r="O12" s="50"/>
      <c r="P12" s="55"/>
      <c r="Q12" s="75"/>
      <c r="R12" s="75"/>
    </row>
    <row r="13" spans="1:18" ht="15.75" x14ac:dyDescent="0.25">
      <c r="A13" s="75"/>
      <c r="B13" s="392" t="s">
        <v>70</v>
      </c>
      <c r="C13" s="393"/>
      <c r="D13" s="75"/>
      <c r="E13" s="161" t="s">
        <v>1</v>
      </c>
      <c r="F13" s="75"/>
      <c r="G13" s="189">
        <f>Current_data!I6</f>
        <v>7990180.3499999996</v>
      </c>
      <c r="H13" s="75"/>
      <c r="I13" s="452">
        <v>919335</v>
      </c>
      <c r="J13" s="75"/>
      <c r="K13" s="452">
        <v>1746638</v>
      </c>
      <c r="L13" s="124"/>
      <c r="M13" s="50"/>
      <c r="N13" s="50"/>
      <c r="O13" s="50"/>
      <c r="P13" s="55"/>
      <c r="Q13" s="75"/>
      <c r="R13" s="75"/>
    </row>
    <row r="14" spans="1:18" ht="15.75" customHeight="1" x14ac:dyDescent="0.25">
      <c r="A14" s="75"/>
      <c r="B14" s="401" t="s">
        <v>71</v>
      </c>
      <c r="C14" s="402"/>
      <c r="D14" s="25"/>
      <c r="E14" s="161" t="s">
        <v>2</v>
      </c>
      <c r="F14" s="25"/>
      <c r="G14" s="189">
        <f>Current_data!J6</f>
        <v>2457237</v>
      </c>
      <c r="H14" s="75"/>
      <c r="I14" s="452"/>
      <c r="J14" s="136"/>
      <c r="K14" s="452"/>
      <c r="L14" s="124"/>
      <c r="M14" s="25"/>
      <c r="N14" s="25"/>
      <c r="O14" s="25"/>
      <c r="P14" s="82"/>
      <c r="Q14" s="75"/>
      <c r="R14" s="75"/>
    </row>
    <row r="15" spans="1:18" ht="13.5" customHeight="1" x14ac:dyDescent="0.25">
      <c r="A15" s="75"/>
      <c r="B15" s="401"/>
      <c r="C15" s="402"/>
      <c r="D15" s="25"/>
      <c r="E15" s="161" t="s">
        <v>53</v>
      </c>
      <c r="F15" s="25"/>
      <c r="G15" s="189" t="e">
        <f>Current_data!#REF!</f>
        <v>#REF!</v>
      </c>
      <c r="H15" s="75"/>
      <c r="I15" s="452"/>
      <c r="J15" s="136"/>
      <c r="K15" s="452"/>
      <c r="L15" s="124"/>
      <c r="M15" s="25"/>
      <c r="N15" s="25"/>
      <c r="O15" s="25"/>
      <c r="P15" s="82"/>
      <c r="Q15" s="75"/>
      <c r="R15" s="75"/>
    </row>
    <row r="16" spans="1:18" ht="15.75" x14ac:dyDescent="0.25">
      <c r="A16" s="75"/>
      <c r="B16" s="123"/>
      <c r="C16" s="75"/>
      <c r="D16" s="75"/>
      <c r="E16" s="165" t="s">
        <v>0</v>
      </c>
      <c r="F16" s="155"/>
      <c r="G16" s="176">
        <f>Current_data!M6</f>
        <v>11177647.350000001</v>
      </c>
      <c r="H16" s="133"/>
      <c r="I16" s="452"/>
      <c r="J16" s="136"/>
      <c r="K16" s="452"/>
      <c r="L16" s="124"/>
      <c r="M16" s="83"/>
      <c r="N16" s="83"/>
      <c r="O16" s="83"/>
      <c r="P16" s="83"/>
      <c r="Q16" s="75"/>
      <c r="R16" s="75"/>
    </row>
    <row r="17" spans="1:21" ht="8.25" customHeight="1" thickBot="1" x14ac:dyDescent="0.3">
      <c r="A17" s="75"/>
      <c r="B17" s="397"/>
      <c r="C17" s="398"/>
      <c r="D17" s="188"/>
      <c r="E17" s="166"/>
      <c r="F17" s="119"/>
      <c r="G17" s="146"/>
      <c r="H17" s="117"/>
      <c r="I17" s="147"/>
      <c r="J17" s="117"/>
      <c r="K17" s="152"/>
      <c r="L17" s="124"/>
      <c r="M17" s="11"/>
      <c r="N17" s="11"/>
      <c r="O17" s="11"/>
      <c r="P17" s="79"/>
      <c r="Q17" s="75"/>
      <c r="R17" s="75"/>
    </row>
    <row r="18" spans="1:21" ht="11.25" customHeight="1" thickTop="1" x14ac:dyDescent="0.25">
      <c r="A18" s="75"/>
      <c r="B18" s="10"/>
      <c r="C18" s="11"/>
      <c r="D18" s="11"/>
      <c r="E18" s="167"/>
      <c r="F18" s="11"/>
      <c r="G18" s="150"/>
      <c r="H18" s="75"/>
      <c r="I18" s="148"/>
      <c r="J18" s="75"/>
      <c r="K18" s="143"/>
      <c r="L18" s="124"/>
      <c r="M18" s="11"/>
      <c r="N18" s="11"/>
      <c r="O18" s="11"/>
      <c r="P18" s="79"/>
      <c r="Q18" s="75"/>
      <c r="R18" s="75"/>
    </row>
    <row r="19" spans="1:21" ht="15.75" x14ac:dyDescent="0.25">
      <c r="A19" s="75"/>
      <c r="B19" s="392" t="s">
        <v>73</v>
      </c>
      <c r="C19" s="393"/>
      <c r="D19" s="11"/>
      <c r="E19" s="161" t="s">
        <v>1</v>
      </c>
      <c r="F19" s="11"/>
      <c r="G19" s="157" t="s">
        <v>108</v>
      </c>
      <c r="H19" s="75"/>
      <c r="I19" s="451" t="s">
        <v>110</v>
      </c>
      <c r="J19" s="75"/>
      <c r="K19" s="451" t="s">
        <v>111</v>
      </c>
      <c r="L19" s="124"/>
      <c r="M19" s="11"/>
      <c r="N19" s="142"/>
      <c r="O19" s="11"/>
      <c r="P19" s="79"/>
      <c r="Q19" s="75"/>
      <c r="R19" s="75"/>
    </row>
    <row r="20" spans="1:21" ht="15.75" x14ac:dyDescent="0.25">
      <c r="A20" s="75"/>
      <c r="B20" s="401" t="s">
        <v>74</v>
      </c>
      <c r="C20" s="402"/>
      <c r="D20" s="11"/>
      <c r="E20" s="161" t="s">
        <v>2</v>
      </c>
      <c r="F20" s="11"/>
      <c r="G20" s="157" t="s">
        <v>85</v>
      </c>
      <c r="H20" s="75"/>
      <c r="I20" s="451"/>
      <c r="J20" s="75"/>
      <c r="K20" s="451"/>
      <c r="L20" s="124"/>
      <c r="M20" s="11"/>
      <c r="N20" s="142"/>
      <c r="O20" s="11"/>
      <c r="P20" s="79"/>
      <c r="Q20" s="75"/>
      <c r="R20" s="75"/>
    </row>
    <row r="21" spans="1:21" ht="15.75" x14ac:dyDescent="0.25">
      <c r="A21" s="75"/>
      <c r="B21" s="401"/>
      <c r="C21" s="402"/>
      <c r="D21" s="11"/>
      <c r="E21" s="161" t="s">
        <v>53</v>
      </c>
      <c r="F21" s="156"/>
      <c r="G21" s="157" t="s">
        <v>84</v>
      </c>
      <c r="H21" s="75"/>
      <c r="I21" s="451"/>
      <c r="J21" s="75"/>
      <c r="K21" s="451"/>
      <c r="L21" s="124"/>
      <c r="M21" s="11"/>
      <c r="N21" s="142"/>
      <c r="O21" s="11"/>
      <c r="P21" s="79"/>
      <c r="Q21" s="75"/>
      <c r="R21" s="75"/>
    </row>
    <row r="22" spans="1:21" ht="15.75" x14ac:dyDescent="0.25">
      <c r="A22" s="75"/>
      <c r="B22" s="10"/>
      <c r="C22" s="11"/>
      <c r="D22" s="11"/>
      <c r="E22" s="165" t="s">
        <v>0</v>
      </c>
      <c r="F22" s="11"/>
      <c r="G22" s="158" t="s">
        <v>109</v>
      </c>
      <c r="H22" s="133"/>
      <c r="I22" s="451"/>
      <c r="J22" s="138"/>
      <c r="K22" s="451"/>
      <c r="L22" s="124"/>
      <c r="M22" s="11"/>
      <c r="N22" s="142"/>
      <c r="O22" s="11"/>
      <c r="P22" s="142"/>
      <c r="Q22" s="142"/>
      <c r="R22" s="142"/>
      <c r="S22" s="142"/>
    </row>
    <row r="23" spans="1:21" ht="9" customHeight="1" thickBot="1" x14ac:dyDescent="0.3">
      <c r="A23" s="75"/>
      <c r="B23" s="397"/>
      <c r="C23" s="398"/>
      <c r="D23" s="188"/>
      <c r="E23" s="163"/>
      <c r="F23" s="117"/>
      <c r="G23" s="146"/>
      <c r="H23" s="117"/>
      <c r="I23" s="147"/>
      <c r="J23" s="117"/>
      <c r="K23" s="154"/>
      <c r="L23" s="124"/>
      <c r="M23" s="85"/>
      <c r="N23" s="85"/>
      <c r="O23" s="85"/>
      <c r="P23" s="75"/>
      <c r="Q23" s="75"/>
      <c r="R23" s="75"/>
      <c r="U23" s="2"/>
    </row>
    <row r="24" spans="1:21" ht="12.75" customHeight="1" thickTop="1" x14ac:dyDescent="0.25">
      <c r="A24" s="75"/>
      <c r="B24" s="123"/>
      <c r="C24" s="75"/>
      <c r="D24" s="75"/>
      <c r="E24" s="168"/>
      <c r="F24" s="75"/>
      <c r="G24" s="150"/>
      <c r="H24" s="75"/>
      <c r="I24" s="148"/>
      <c r="J24" s="75"/>
      <c r="K24" s="159"/>
      <c r="L24" s="124"/>
      <c r="M24" s="85"/>
      <c r="N24" s="85"/>
      <c r="O24" s="85"/>
      <c r="P24" s="75"/>
      <c r="Q24" s="75"/>
      <c r="R24" s="75"/>
      <c r="U24" s="3"/>
    </row>
    <row r="25" spans="1:21" ht="15.75" x14ac:dyDescent="0.25">
      <c r="B25" s="392" t="s">
        <v>75</v>
      </c>
      <c r="C25" s="393"/>
      <c r="D25" s="75"/>
      <c r="E25" s="161" t="s">
        <v>1</v>
      </c>
      <c r="F25" s="127"/>
      <c r="G25" s="189"/>
      <c r="H25" s="75"/>
      <c r="I25" s="153"/>
      <c r="J25" s="75"/>
      <c r="K25" s="122"/>
      <c r="L25" s="124"/>
      <c r="M25" s="1"/>
      <c r="N25" s="1"/>
      <c r="O25" s="1"/>
      <c r="U25" s="2"/>
    </row>
    <row r="26" spans="1:21" ht="15.75" x14ac:dyDescent="0.25">
      <c r="B26" s="401" t="s">
        <v>76</v>
      </c>
      <c r="C26" s="402"/>
      <c r="D26" s="75"/>
      <c r="E26" s="161" t="s">
        <v>2</v>
      </c>
      <c r="F26" s="127"/>
      <c r="G26" s="189"/>
      <c r="H26" s="75"/>
      <c r="I26" s="187" t="s">
        <v>100</v>
      </c>
      <c r="J26" s="75"/>
      <c r="K26" s="187" t="s">
        <v>100</v>
      </c>
      <c r="L26" s="124"/>
      <c r="M26" s="1"/>
      <c r="N26" s="1"/>
      <c r="O26" s="1"/>
    </row>
    <row r="27" spans="1:21" ht="15.75" x14ac:dyDescent="0.25">
      <c r="B27" s="401"/>
      <c r="C27" s="402"/>
      <c r="D27" s="75"/>
      <c r="E27" s="161" t="s">
        <v>53</v>
      </c>
      <c r="F27" s="127"/>
      <c r="G27" s="189"/>
      <c r="H27" s="75"/>
      <c r="I27" s="153"/>
      <c r="J27" s="75"/>
      <c r="K27" s="122"/>
      <c r="L27" s="124"/>
      <c r="M27" s="1"/>
      <c r="N27" s="1"/>
      <c r="O27" s="1"/>
    </row>
    <row r="28" spans="1:21" ht="15.75" x14ac:dyDescent="0.25">
      <c r="B28" s="123"/>
      <c r="C28" s="75"/>
      <c r="D28" s="75"/>
      <c r="E28" s="165" t="s">
        <v>0</v>
      </c>
      <c r="F28" s="127"/>
      <c r="G28" s="176"/>
      <c r="H28" s="134"/>
      <c r="I28" s="185"/>
      <c r="J28" s="134"/>
      <c r="K28" s="185"/>
      <c r="L28" s="124"/>
      <c r="M28" s="1"/>
      <c r="N28" s="1"/>
      <c r="O28" s="1"/>
    </row>
    <row r="29" spans="1:21" ht="6.75" customHeight="1" thickBot="1" x14ac:dyDescent="0.3">
      <c r="B29" s="397"/>
      <c r="C29" s="398"/>
      <c r="D29" s="188"/>
      <c r="E29" s="169"/>
      <c r="F29" s="120"/>
      <c r="G29" s="147"/>
      <c r="H29" s="117"/>
      <c r="I29" s="147"/>
      <c r="J29" s="117"/>
      <c r="K29" s="147"/>
      <c r="L29" s="124"/>
      <c r="M29" s="1"/>
      <c r="N29" s="1"/>
      <c r="O29" s="1"/>
    </row>
    <row r="30" spans="1:21" ht="15.75" thickTop="1" x14ac:dyDescent="0.25">
      <c r="B30" s="128"/>
      <c r="C30" s="75"/>
      <c r="D30" s="75"/>
      <c r="E30" s="75"/>
      <c r="F30" s="127"/>
      <c r="G30" s="75"/>
      <c r="H30" s="75"/>
      <c r="I30" s="75"/>
      <c r="J30" s="75"/>
      <c r="K30" s="75"/>
      <c r="L30" s="124"/>
      <c r="M30" s="1"/>
      <c r="N30" s="1"/>
      <c r="O30" s="1"/>
    </row>
    <row r="31" spans="1:21" x14ac:dyDescent="0.25">
      <c r="B31" s="447" t="s">
        <v>77</v>
      </c>
      <c r="C31" s="448"/>
      <c r="D31" s="448"/>
      <c r="E31" s="448"/>
      <c r="F31" s="448"/>
      <c r="G31" s="448"/>
      <c r="H31" s="448"/>
      <c r="I31" s="448"/>
      <c r="J31" s="448"/>
      <c r="K31" s="448"/>
      <c r="L31" s="124"/>
      <c r="M31" s="1"/>
      <c r="N31" s="1"/>
      <c r="O31" s="1"/>
    </row>
    <row r="32" spans="1:21" x14ac:dyDescent="0.25">
      <c r="B32" s="447" t="s">
        <v>78</v>
      </c>
      <c r="C32" s="448"/>
      <c r="D32" s="448"/>
      <c r="E32" s="448"/>
      <c r="F32" s="448"/>
      <c r="G32" s="448"/>
      <c r="H32" s="448"/>
      <c r="I32" s="448"/>
      <c r="J32" s="448"/>
      <c r="K32" s="448"/>
      <c r="L32" s="124"/>
      <c r="M32" s="1"/>
      <c r="N32" s="1"/>
      <c r="O32" s="1"/>
    </row>
    <row r="33" spans="2:15" ht="28.5" customHeight="1" x14ac:dyDescent="0.25">
      <c r="B33" s="447" t="s">
        <v>79</v>
      </c>
      <c r="C33" s="448"/>
      <c r="D33" s="448"/>
      <c r="E33" s="448"/>
      <c r="F33" s="448"/>
      <c r="G33" s="448"/>
      <c r="H33" s="448"/>
      <c r="I33" s="448"/>
      <c r="J33" s="448"/>
      <c r="K33" s="448"/>
      <c r="L33" s="124"/>
      <c r="M33" s="1"/>
      <c r="N33" s="1"/>
      <c r="O33" s="1"/>
    </row>
    <row r="34" spans="2:15" ht="15.75" thickBot="1" x14ac:dyDescent="0.3">
      <c r="B34" s="449"/>
      <c r="C34" s="450"/>
      <c r="D34" s="450"/>
      <c r="E34" s="450"/>
      <c r="F34" s="450"/>
      <c r="G34" s="450"/>
      <c r="H34" s="450"/>
      <c r="I34" s="450"/>
      <c r="J34" s="450"/>
      <c r="K34" s="450"/>
      <c r="L34" s="129"/>
      <c r="M34" s="1"/>
      <c r="N34" s="1"/>
      <c r="O34" s="1"/>
    </row>
    <row r="35" spans="2:15" x14ac:dyDescent="0.25">
      <c r="B35" s="1"/>
      <c r="M35" s="1"/>
      <c r="N35" s="1"/>
      <c r="O35" s="1"/>
    </row>
    <row r="36" spans="2:15" x14ac:dyDescent="0.25">
      <c r="B36" s="1"/>
      <c r="C36" s="1"/>
      <c r="D36" s="1"/>
      <c r="E36" s="1"/>
      <c r="F36" s="1"/>
      <c r="G36" s="1"/>
      <c r="H36" s="1"/>
      <c r="I36" s="1"/>
      <c r="J36" s="1"/>
      <c r="K36" s="1"/>
      <c r="L36" s="1"/>
      <c r="M36" s="1"/>
      <c r="N36" s="1"/>
      <c r="O36" s="1"/>
    </row>
    <row r="37" spans="2:15" x14ac:dyDescent="0.25">
      <c r="B37" s="1"/>
      <c r="C37" s="1"/>
      <c r="D37" s="1"/>
      <c r="E37" s="1"/>
      <c r="F37" s="1"/>
      <c r="G37" s="1"/>
      <c r="H37" s="1"/>
      <c r="I37" s="1"/>
      <c r="J37" s="1"/>
      <c r="K37" s="1"/>
      <c r="L37" s="1"/>
      <c r="M37" s="1"/>
      <c r="N37" s="1"/>
      <c r="O37" s="1"/>
    </row>
    <row r="38" spans="2:15" x14ac:dyDescent="0.25">
      <c r="B38" s="1"/>
      <c r="C38" s="1"/>
      <c r="D38" s="1"/>
      <c r="E38" s="1"/>
      <c r="F38" s="1"/>
      <c r="G38" s="1"/>
      <c r="H38" s="1"/>
      <c r="I38" s="1"/>
      <c r="J38" s="1"/>
      <c r="K38" s="1"/>
      <c r="L38" s="1"/>
      <c r="M38" s="1"/>
      <c r="N38" s="1"/>
      <c r="O38" s="1"/>
    </row>
    <row r="39" spans="2:15" x14ac:dyDescent="0.25">
      <c r="B39" s="1"/>
      <c r="C39" s="1"/>
      <c r="D39" s="1"/>
      <c r="E39" s="1"/>
      <c r="F39" s="1"/>
      <c r="G39" s="1"/>
      <c r="H39" s="1"/>
      <c r="I39" s="1"/>
      <c r="J39" s="1"/>
      <c r="K39" s="1"/>
      <c r="L39" s="1"/>
      <c r="M39" s="1"/>
      <c r="N39" s="1"/>
      <c r="O39" s="1"/>
    </row>
  </sheetData>
  <mergeCells count="24">
    <mergeCell ref="B3:L3"/>
    <mergeCell ref="B5:C5"/>
    <mergeCell ref="B7:C7"/>
    <mergeCell ref="I7:I10"/>
    <mergeCell ref="K7:K10"/>
    <mergeCell ref="B8:C9"/>
    <mergeCell ref="B11:C11"/>
    <mergeCell ref="B13:C13"/>
    <mergeCell ref="I13:I16"/>
    <mergeCell ref="K13:K16"/>
    <mergeCell ref="B14:C15"/>
    <mergeCell ref="B17:C17"/>
    <mergeCell ref="B19:C19"/>
    <mergeCell ref="I19:I22"/>
    <mergeCell ref="K19:K22"/>
    <mergeCell ref="B20:C21"/>
    <mergeCell ref="B33:K33"/>
    <mergeCell ref="B34:K34"/>
    <mergeCell ref="B23:C23"/>
    <mergeCell ref="B25:C25"/>
    <mergeCell ref="B26:C27"/>
    <mergeCell ref="B29:C29"/>
    <mergeCell ref="B31:K31"/>
    <mergeCell ref="B32:K32"/>
  </mergeCells>
  <pageMargins left="0.25" right="0.25" top="0.75" bottom="0.75" header="0.3" footer="0.3"/>
  <pageSetup scale="67"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8"/>
  <sheetViews>
    <sheetView showGridLines="0" topLeftCell="B1" zoomScaleNormal="100" workbookViewId="0">
      <selection activeCell="I30" sqref="I30"/>
    </sheetView>
  </sheetViews>
  <sheetFormatPr defaultRowHeight="15" x14ac:dyDescent="0.25"/>
  <cols>
    <col min="1" max="1" width="15.7109375" bestFit="1" customWidth="1"/>
    <col min="2" max="2" width="4.5703125" customWidth="1"/>
    <col min="3" max="3" width="15.28515625" bestFit="1" customWidth="1"/>
    <col min="4" max="4" width="6.7109375" customWidth="1"/>
    <col min="5" max="5" width="17.5703125" customWidth="1"/>
    <col min="6" max="6" width="7.42578125" customWidth="1"/>
    <col min="7" max="7" width="15.28515625" customWidth="1"/>
    <col min="8" max="8" width="6.5703125" customWidth="1"/>
    <col min="9" max="9" width="15.7109375" customWidth="1"/>
    <col min="10" max="10" width="13.5703125" bestFit="1" customWidth="1"/>
    <col min="11" max="11" width="23.5703125" customWidth="1"/>
    <col min="12" max="12" width="18.5703125" customWidth="1"/>
    <col min="13" max="13" width="18.140625" customWidth="1"/>
    <col min="15" max="15" width="17.5703125" bestFit="1" customWidth="1"/>
    <col min="16" max="17" width="18" bestFit="1" customWidth="1"/>
    <col min="18" max="18" width="16.28515625" bestFit="1" customWidth="1"/>
  </cols>
  <sheetData>
    <row r="2" spans="1:15" x14ac:dyDescent="0.25">
      <c r="K2" t="s">
        <v>93</v>
      </c>
    </row>
    <row r="3" spans="1:15" x14ac:dyDescent="0.25">
      <c r="A3" t="s">
        <v>59</v>
      </c>
      <c r="C3" s="73"/>
    </row>
    <row r="4" spans="1:15" ht="15.75" x14ac:dyDescent="0.25">
      <c r="K4" s="183" t="s">
        <v>55</v>
      </c>
    </row>
    <row r="5" spans="1:15" s="98" customFormat="1" ht="18.75" x14ac:dyDescent="0.3">
      <c r="A5" s="97" t="s">
        <v>57</v>
      </c>
      <c r="B5" s="97"/>
      <c r="C5" s="97"/>
      <c r="D5" s="97" t="s">
        <v>58</v>
      </c>
      <c r="E5" s="97"/>
      <c r="F5" s="97"/>
      <c r="G5" s="97"/>
      <c r="H5" s="97"/>
      <c r="I5" s="97"/>
      <c r="J5" s="97"/>
      <c r="K5" s="182" t="s">
        <v>91</v>
      </c>
      <c r="L5" s="182">
        <v>2019</v>
      </c>
      <c r="M5" s="182">
        <v>2010</v>
      </c>
      <c r="N5" s="177"/>
      <c r="O5" s="97"/>
    </row>
    <row r="6" spans="1:15" s="98" customFormat="1" ht="18.75" x14ac:dyDescent="0.3">
      <c r="A6" s="97"/>
      <c r="B6" s="97"/>
      <c r="C6" s="97"/>
      <c r="D6" s="97"/>
      <c r="E6" s="97"/>
      <c r="F6" s="97"/>
      <c r="G6" s="97"/>
      <c r="H6" s="97"/>
      <c r="I6" s="97"/>
      <c r="J6" s="97"/>
      <c r="K6" s="180" t="s">
        <v>92</v>
      </c>
      <c r="L6" s="180" t="s">
        <v>94</v>
      </c>
      <c r="M6" s="180" t="s">
        <v>94</v>
      </c>
      <c r="N6" s="177"/>
      <c r="O6" s="136"/>
    </row>
    <row r="7" spans="1:15" s="98" customFormat="1" ht="18.75" x14ac:dyDescent="0.3">
      <c r="A7" s="97"/>
      <c r="B7" s="97"/>
      <c r="C7" s="97"/>
      <c r="D7" s="97"/>
      <c r="E7" s="97"/>
      <c r="F7" s="97"/>
      <c r="G7" s="97"/>
      <c r="H7" s="97"/>
      <c r="I7" s="97"/>
      <c r="J7" s="97"/>
      <c r="K7" s="181" t="s">
        <v>88</v>
      </c>
      <c r="L7" s="181" t="s">
        <v>95</v>
      </c>
      <c r="M7" s="181" t="s">
        <v>96</v>
      </c>
      <c r="N7" s="177"/>
      <c r="O7" s="97"/>
    </row>
    <row r="8" spans="1:15" ht="15.75" x14ac:dyDescent="0.25">
      <c r="A8" s="456">
        <f>$A$9+7-WEEKDAY($A$9)</f>
        <v>43981</v>
      </c>
      <c r="B8" s="457"/>
      <c r="C8" s="93"/>
      <c r="D8" s="76"/>
      <c r="E8" s="93"/>
      <c r="F8" s="76"/>
      <c r="G8" s="95"/>
      <c r="H8" s="77"/>
      <c r="I8" s="96"/>
      <c r="J8" s="88"/>
      <c r="K8" s="178"/>
      <c r="L8" s="178"/>
      <c r="M8" s="179"/>
      <c r="N8" s="131"/>
      <c r="O8" s="75"/>
    </row>
    <row r="9" spans="1:15" ht="15.75" x14ac:dyDescent="0.25">
      <c r="A9" s="99">
        <v>43978</v>
      </c>
      <c r="B9" s="11"/>
      <c r="C9" s="91"/>
      <c r="D9" s="11"/>
      <c r="E9" s="91"/>
      <c r="F9" s="11"/>
      <c r="G9" s="91"/>
      <c r="H9" s="11"/>
      <c r="I9" s="91"/>
      <c r="J9" s="11"/>
      <c r="K9" s="183" t="s">
        <v>31</v>
      </c>
      <c r="N9" s="75"/>
      <c r="O9" s="75"/>
    </row>
    <row r="10" spans="1:15" ht="18.75" x14ac:dyDescent="0.3">
      <c r="B10" s="94"/>
      <c r="C10" s="11"/>
      <c r="D10" s="94"/>
      <c r="E10" s="11"/>
      <c r="F10" s="80"/>
      <c r="H10" s="38"/>
      <c r="I10" s="38"/>
      <c r="J10" s="11"/>
      <c r="K10" s="182" t="s">
        <v>91</v>
      </c>
      <c r="L10" s="182">
        <v>2019</v>
      </c>
      <c r="M10" s="182">
        <v>2010</v>
      </c>
    </row>
    <row r="11" spans="1:15" ht="15.75" x14ac:dyDescent="0.25">
      <c r="A11" s="11"/>
      <c r="B11" s="11"/>
      <c r="C11" s="11"/>
      <c r="D11" s="79"/>
      <c r="E11" s="75"/>
      <c r="F11" s="75"/>
      <c r="K11" s="180" t="s">
        <v>92</v>
      </c>
      <c r="L11" s="180" t="s">
        <v>94</v>
      </c>
      <c r="M11" s="180" t="s">
        <v>94</v>
      </c>
    </row>
    <row r="12" spans="1:15" ht="18.75" x14ac:dyDescent="0.3">
      <c r="A12" s="11"/>
      <c r="B12" s="11"/>
      <c r="C12" s="11"/>
      <c r="D12" s="79"/>
      <c r="E12" s="75"/>
      <c r="F12" s="75"/>
      <c r="K12" s="184" t="s">
        <v>89</v>
      </c>
      <c r="L12" s="184" t="s">
        <v>97</v>
      </c>
      <c r="M12" s="181" t="s">
        <v>16</v>
      </c>
    </row>
    <row r="13" spans="1:15" ht="15.75" x14ac:dyDescent="0.25">
      <c r="A13" s="11"/>
      <c r="B13" s="11"/>
      <c r="C13" s="11"/>
      <c r="D13" s="79"/>
      <c r="E13" s="75"/>
      <c r="F13" s="75"/>
    </row>
    <row r="14" spans="1:15" ht="15.75" x14ac:dyDescent="0.25">
      <c r="A14" s="18"/>
      <c r="B14" s="18"/>
      <c r="C14" s="18"/>
      <c r="D14" s="18"/>
      <c r="E14" s="75"/>
      <c r="F14" s="75"/>
      <c r="K14" s="183" t="s">
        <v>98</v>
      </c>
    </row>
    <row r="15" spans="1:15" ht="18.75" x14ac:dyDescent="0.3">
      <c r="A15" s="50"/>
      <c r="B15" s="50"/>
      <c r="C15" s="50"/>
      <c r="D15" s="55"/>
      <c r="E15" s="75"/>
      <c r="F15" s="75"/>
      <c r="K15" s="182" t="s">
        <v>91</v>
      </c>
      <c r="L15" s="182">
        <v>2019</v>
      </c>
      <c r="M15" s="182">
        <v>2010</v>
      </c>
    </row>
    <row r="16" spans="1:15" ht="15.75" x14ac:dyDescent="0.25">
      <c r="A16" s="50"/>
      <c r="B16" s="50"/>
      <c r="C16" s="50"/>
      <c r="D16" s="55"/>
      <c r="E16" s="75"/>
      <c r="F16" s="75"/>
      <c r="K16" s="180" t="s">
        <v>92</v>
      </c>
      <c r="L16" s="180" t="s">
        <v>94</v>
      </c>
      <c r="M16" s="180" t="s">
        <v>94</v>
      </c>
    </row>
    <row r="17" spans="1:13" ht="18.75" x14ac:dyDescent="0.3">
      <c r="A17" s="25"/>
      <c r="B17" s="25"/>
      <c r="C17" s="25"/>
      <c r="D17" s="82"/>
      <c r="E17" s="75"/>
      <c r="F17" s="75"/>
      <c r="K17" s="184" t="s">
        <v>82</v>
      </c>
      <c r="L17" s="184" t="s">
        <v>99</v>
      </c>
      <c r="M17" s="181" t="s">
        <v>97</v>
      </c>
    </row>
    <row r="18" spans="1:13" ht="13.5" customHeight="1" x14ac:dyDescent="0.25">
      <c r="A18" s="25"/>
      <c r="B18" s="25"/>
      <c r="C18" s="25"/>
      <c r="D18" s="82"/>
      <c r="E18" s="75"/>
      <c r="F18" s="75"/>
    </row>
    <row r="19" spans="1:13" x14ac:dyDescent="0.25">
      <c r="A19" s="83"/>
      <c r="B19" s="83"/>
      <c r="C19" s="83"/>
      <c r="D19" s="83"/>
      <c r="E19" s="75"/>
      <c r="F19" s="75"/>
    </row>
    <row r="20" spans="1:13" ht="2.25" customHeight="1" x14ac:dyDescent="0.25">
      <c r="A20" s="84"/>
      <c r="B20" s="84"/>
      <c r="C20" s="84"/>
      <c r="D20" s="84"/>
      <c r="E20" s="75"/>
      <c r="F20" s="75"/>
    </row>
    <row r="21" spans="1:13" ht="15.75" x14ac:dyDescent="0.25">
      <c r="A21" s="11"/>
      <c r="B21" s="11"/>
      <c r="C21" s="11"/>
      <c r="D21" s="79"/>
      <c r="E21" s="75"/>
      <c r="F21" s="75"/>
      <c r="L21" s="67"/>
      <c r="M21" s="67"/>
    </row>
    <row r="22" spans="1:13" ht="15.75" x14ac:dyDescent="0.25">
      <c r="A22" s="11"/>
      <c r="B22" s="11"/>
      <c r="C22" s="11"/>
      <c r="D22" s="79"/>
      <c r="E22" s="75"/>
      <c r="F22" s="75"/>
    </row>
    <row r="23" spans="1:13" ht="15.75" x14ac:dyDescent="0.25">
      <c r="A23" s="11"/>
      <c r="B23" s="11"/>
      <c r="C23" s="11"/>
      <c r="D23" s="79"/>
      <c r="E23" s="75"/>
      <c r="F23" s="75"/>
    </row>
    <row r="24" spans="1:13" ht="15.75" x14ac:dyDescent="0.25">
      <c r="A24" s="11"/>
      <c r="B24" s="11"/>
      <c r="C24" s="11"/>
      <c r="D24" s="79"/>
      <c r="E24" s="75"/>
      <c r="F24" s="75"/>
    </row>
    <row r="25" spans="1:13" ht="15.75" x14ac:dyDescent="0.25">
      <c r="A25" s="11"/>
      <c r="B25" s="11"/>
      <c r="C25" s="11"/>
      <c r="D25" s="79"/>
      <c r="E25" s="75"/>
      <c r="F25" s="75"/>
    </row>
    <row r="26" spans="1:13" ht="15.75" x14ac:dyDescent="0.25">
      <c r="A26" s="11"/>
      <c r="B26" s="11"/>
      <c r="C26" s="11"/>
      <c r="D26" s="79"/>
      <c r="E26" s="75"/>
      <c r="F26" s="75"/>
    </row>
    <row r="27" spans="1:13" x14ac:dyDescent="0.25">
      <c r="A27" s="6"/>
      <c r="B27" s="6"/>
      <c r="C27" s="6"/>
      <c r="D27" s="78"/>
      <c r="E27" s="75"/>
      <c r="F27" s="75"/>
    </row>
    <row r="28" spans="1:13" x14ac:dyDescent="0.25">
      <c r="A28" s="85"/>
      <c r="B28" s="85"/>
      <c r="C28" s="85"/>
      <c r="D28" s="75"/>
      <c r="E28" s="75"/>
      <c r="F28" s="75"/>
      <c r="I28" s="2"/>
    </row>
    <row r="29" spans="1:13" x14ac:dyDescent="0.25">
      <c r="A29" s="85"/>
      <c r="B29" s="85"/>
      <c r="C29" s="85"/>
      <c r="D29" s="75"/>
      <c r="E29" s="75"/>
      <c r="F29" s="75"/>
      <c r="I29" s="3"/>
    </row>
    <row r="30" spans="1:13" x14ac:dyDescent="0.25">
      <c r="A30" s="1"/>
      <c r="B30" s="1"/>
      <c r="C30" s="1"/>
      <c r="I30" s="2"/>
    </row>
    <row r="31" spans="1:13" x14ac:dyDescent="0.25">
      <c r="A31" s="1"/>
      <c r="B31" s="1"/>
      <c r="C31" s="1"/>
    </row>
    <row r="32" spans="1:13" x14ac:dyDescent="0.25">
      <c r="A32" s="1"/>
      <c r="B32" s="1"/>
      <c r="C32" s="1"/>
    </row>
    <row r="33" spans="1:12" x14ac:dyDescent="0.25">
      <c r="A33" s="1"/>
      <c r="B33" s="1"/>
      <c r="C33" s="1"/>
    </row>
    <row r="34" spans="1:12" x14ac:dyDescent="0.25">
      <c r="A34" s="1"/>
      <c r="B34" s="1"/>
      <c r="C34" s="1"/>
    </row>
    <row r="35" spans="1:12" x14ac:dyDescent="0.25">
      <c r="B35" s="73"/>
      <c r="D35" s="1"/>
      <c r="E35" s="1"/>
      <c r="F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sheetData>
  <mergeCells count="1">
    <mergeCell ref="A8:B8"/>
  </mergeCells>
  <pageMargins left="0.25" right="0.25" top="0.75" bottom="0.75" header="0.3" footer="0.3"/>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topLeftCell="A16" zoomScaleNormal="100" workbookViewId="0">
      <selection activeCell="K56" sqref="K56"/>
    </sheetView>
  </sheetViews>
  <sheetFormatPr defaultRowHeight="15" x14ac:dyDescent="0.25"/>
  <cols>
    <col min="1" max="1" width="14.28515625" customWidth="1"/>
    <col min="2" max="27" width="10.7109375" customWidth="1"/>
  </cols>
  <sheetData>
    <row r="1" spans="1:27" ht="16.5" thickBot="1" x14ac:dyDescent="0.3">
      <c r="B1" s="391"/>
      <c r="C1" s="391"/>
      <c r="D1" s="391"/>
      <c r="E1" s="391"/>
    </row>
    <row r="2" spans="1:27" ht="43.5" x14ac:dyDescent="0.25">
      <c r="A2" s="381" t="s">
        <v>347</v>
      </c>
      <c r="B2" s="383" t="s">
        <v>348</v>
      </c>
      <c r="C2" s="383" t="s">
        <v>349</v>
      </c>
      <c r="D2" s="383" t="s">
        <v>350</v>
      </c>
      <c r="E2" s="383" t="s">
        <v>351</v>
      </c>
      <c r="F2" s="383" t="s">
        <v>352</v>
      </c>
      <c r="G2" s="383" t="s">
        <v>353</v>
      </c>
      <c r="H2" s="383" t="s">
        <v>354</v>
      </c>
      <c r="I2" s="383" t="s">
        <v>355</v>
      </c>
      <c r="J2" s="383" t="s">
        <v>356</v>
      </c>
      <c r="K2" s="383" t="s">
        <v>357</v>
      </c>
      <c r="L2" s="383" t="s">
        <v>358</v>
      </c>
      <c r="M2" s="383" t="s">
        <v>359</v>
      </c>
      <c r="N2" s="383" t="s">
        <v>360</v>
      </c>
      <c r="O2" s="383" t="s">
        <v>361</v>
      </c>
      <c r="P2" s="383" t="s">
        <v>362</v>
      </c>
      <c r="Q2" s="383" t="s">
        <v>363</v>
      </c>
      <c r="R2" s="383" t="s">
        <v>364</v>
      </c>
      <c r="S2" s="383" t="s">
        <v>365</v>
      </c>
      <c r="T2" s="383" t="s">
        <v>366</v>
      </c>
      <c r="U2" s="383" t="s">
        <v>367</v>
      </c>
      <c r="V2" s="383" t="s">
        <v>368</v>
      </c>
      <c r="W2" s="383" t="s">
        <v>369</v>
      </c>
      <c r="X2" s="383" t="s">
        <v>370</v>
      </c>
      <c r="Y2" s="383" t="s">
        <v>371</v>
      </c>
      <c r="Z2" s="383" t="s">
        <v>372</v>
      </c>
      <c r="AA2" s="383" t="s">
        <v>373</v>
      </c>
    </row>
    <row r="3" spans="1:27" x14ac:dyDescent="0.25">
      <c r="A3" s="352" t="s">
        <v>1</v>
      </c>
      <c r="B3" s="353">
        <v>209516.05</v>
      </c>
      <c r="C3" s="66">
        <v>236874.1</v>
      </c>
      <c r="D3" s="66">
        <v>237516</v>
      </c>
      <c r="E3" s="66">
        <v>230225.2</v>
      </c>
      <c r="F3" s="347">
        <v>230443</v>
      </c>
      <c r="G3" s="347">
        <v>174143.7</v>
      </c>
      <c r="H3" s="347">
        <v>147437</v>
      </c>
      <c r="I3" s="347">
        <v>175917</v>
      </c>
      <c r="J3" s="347">
        <v>158877</v>
      </c>
      <c r="K3" s="347">
        <v>152056.79999999999</v>
      </c>
      <c r="L3" s="347">
        <v>152428</v>
      </c>
      <c r="M3" s="347">
        <v>157642.15</v>
      </c>
      <c r="N3" s="347">
        <v>158988.75</v>
      </c>
      <c r="O3" s="347">
        <v>167982</v>
      </c>
      <c r="P3" s="347">
        <v>129664</v>
      </c>
      <c r="Q3" s="347">
        <v>177837</v>
      </c>
      <c r="R3" s="347">
        <v>202627</v>
      </c>
      <c r="S3" s="347">
        <v>156357</v>
      </c>
      <c r="T3" s="347">
        <v>167622</v>
      </c>
      <c r="U3" s="347">
        <v>160029</v>
      </c>
      <c r="V3" s="347">
        <v>181576</v>
      </c>
      <c r="W3" s="347">
        <v>123970</v>
      </c>
      <c r="X3" s="347">
        <v>53298.9</v>
      </c>
      <c r="Y3" s="347">
        <v>104409</v>
      </c>
      <c r="Z3" s="347">
        <v>132838.75</v>
      </c>
      <c r="AA3" s="347">
        <v>158596.41666666666</v>
      </c>
    </row>
    <row r="4" spans="1:27" x14ac:dyDescent="0.25">
      <c r="A4" s="352" t="s">
        <v>2</v>
      </c>
      <c r="B4" s="353">
        <v>259735</v>
      </c>
      <c r="C4" s="66">
        <v>405878</v>
      </c>
      <c r="D4" s="66">
        <v>433020</v>
      </c>
      <c r="E4" s="66">
        <v>204690</v>
      </c>
      <c r="F4" s="347">
        <v>99824</v>
      </c>
      <c r="G4" s="347">
        <v>41665</v>
      </c>
      <c r="H4" s="347">
        <v>14843</v>
      </c>
      <c r="I4" s="347">
        <v>25539</v>
      </c>
      <c r="J4" s="347">
        <v>25168</v>
      </c>
      <c r="K4" s="347">
        <v>25889</v>
      </c>
      <c r="L4" s="347">
        <v>30990</v>
      </c>
      <c r="M4" s="347">
        <v>26357</v>
      </c>
      <c r="N4" s="347">
        <v>33198</v>
      </c>
      <c r="O4" s="347">
        <v>36353</v>
      </c>
      <c r="P4" s="347">
        <v>34143</v>
      </c>
      <c r="Q4" s="347">
        <v>46246</v>
      </c>
      <c r="R4" s="347">
        <v>48813</v>
      </c>
      <c r="S4" s="347">
        <v>47619</v>
      </c>
      <c r="T4" s="347">
        <v>37112</v>
      </c>
      <c r="U4" s="347">
        <v>27341</v>
      </c>
      <c r="V4" s="347">
        <v>33625</v>
      </c>
      <c r="W4" s="347">
        <v>110857</v>
      </c>
      <c r="X4" s="347">
        <v>38982</v>
      </c>
      <c r="Y4" s="347">
        <v>46416</v>
      </c>
      <c r="Z4" s="347">
        <v>35956</v>
      </c>
      <c r="AA4" s="347">
        <v>38052</v>
      </c>
    </row>
    <row r="5" spans="1:27" x14ac:dyDescent="0.25">
      <c r="A5" s="352" t="s">
        <v>53</v>
      </c>
      <c r="B5" s="353">
        <v>44993</v>
      </c>
      <c r="C5" s="66">
        <v>47210</v>
      </c>
      <c r="D5" s="66">
        <v>50437</v>
      </c>
      <c r="E5" s="66">
        <v>65458</v>
      </c>
      <c r="F5" s="347">
        <v>194421</v>
      </c>
      <c r="G5" s="347">
        <v>214128</v>
      </c>
      <c r="H5" s="347">
        <v>193839</v>
      </c>
      <c r="I5" s="347">
        <v>190396</v>
      </c>
      <c r="J5" s="347">
        <v>153544</v>
      </c>
      <c r="K5" s="347">
        <v>130528</v>
      </c>
      <c r="L5" s="347">
        <v>124517</v>
      </c>
      <c r="M5" s="347">
        <v>112465</v>
      </c>
      <c r="N5" s="347">
        <v>104970</v>
      </c>
      <c r="O5" s="347">
        <v>100118</v>
      </c>
      <c r="P5" s="347">
        <v>70782</v>
      </c>
      <c r="Q5" s="347">
        <v>96051</v>
      </c>
      <c r="R5" s="347">
        <v>92828</v>
      </c>
      <c r="S5" s="347">
        <v>84718</v>
      </c>
      <c r="T5" s="347">
        <v>84047</v>
      </c>
      <c r="U5" s="347">
        <v>44089</v>
      </c>
      <c r="V5" s="347">
        <v>24346</v>
      </c>
      <c r="W5" s="347">
        <v>141166</v>
      </c>
      <c r="X5" s="347">
        <v>53995</v>
      </c>
      <c r="Y5" s="347">
        <v>78592</v>
      </c>
      <c r="Z5" s="347">
        <v>72176</v>
      </c>
      <c r="AA5" s="347">
        <v>66554</v>
      </c>
    </row>
    <row r="6" spans="1:27" ht="15.75" thickBot="1" x14ac:dyDescent="0.3">
      <c r="A6" s="354" t="s">
        <v>231</v>
      </c>
      <c r="B6" s="355">
        <v>6830</v>
      </c>
      <c r="C6" s="348">
        <v>7171</v>
      </c>
      <c r="D6" s="348">
        <v>6050</v>
      </c>
      <c r="E6" s="348">
        <v>6712</v>
      </c>
      <c r="F6" s="349">
        <v>7607</v>
      </c>
      <c r="G6" s="349">
        <v>6786</v>
      </c>
      <c r="H6" s="349">
        <v>6270</v>
      </c>
      <c r="I6" s="349">
        <v>8019</v>
      </c>
      <c r="J6" s="349">
        <v>9057</v>
      </c>
      <c r="K6" s="349">
        <v>12216</v>
      </c>
      <c r="L6" s="349">
        <v>10272</v>
      </c>
      <c r="M6" s="349">
        <v>11702</v>
      </c>
      <c r="N6" s="349">
        <v>12574</v>
      </c>
      <c r="O6" s="349">
        <v>13893</v>
      </c>
      <c r="P6" s="349">
        <v>14029</v>
      </c>
      <c r="Q6" s="349">
        <v>21679</v>
      </c>
      <c r="R6" s="349">
        <v>28406</v>
      </c>
      <c r="S6" s="349">
        <v>95010</v>
      </c>
      <c r="T6" s="349">
        <v>129569</v>
      </c>
      <c r="U6" s="349">
        <v>56440</v>
      </c>
      <c r="V6" s="349">
        <v>17525</v>
      </c>
      <c r="W6" s="349">
        <v>1943</v>
      </c>
      <c r="X6" s="349">
        <v>863</v>
      </c>
      <c r="Y6" s="349">
        <v>10528</v>
      </c>
      <c r="Z6" s="349">
        <v>4720</v>
      </c>
      <c r="AA6" s="349">
        <v>4578</v>
      </c>
    </row>
    <row r="7" spans="1:27" x14ac:dyDescent="0.25">
      <c r="A7" s="377" t="s">
        <v>0</v>
      </c>
      <c r="B7" s="378">
        <v>521074.05</v>
      </c>
      <c r="C7" s="379">
        <v>697133.1</v>
      </c>
      <c r="D7" s="379">
        <v>727023</v>
      </c>
      <c r="E7" s="379">
        <v>507085.2</v>
      </c>
      <c r="F7" s="380">
        <v>532295</v>
      </c>
      <c r="G7" s="380">
        <v>436722.7</v>
      </c>
      <c r="H7" s="380">
        <v>362389</v>
      </c>
      <c r="I7" s="380">
        <v>399871</v>
      </c>
      <c r="J7" s="380">
        <v>346646</v>
      </c>
      <c r="K7" s="380">
        <v>320689.8</v>
      </c>
      <c r="L7" s="380">
        <v>318207</v>
      </c>
      <c r="M7" s="380">
        <v>308166.15000000002</v>
      </c>
      <c r="N7" s="380">
        <v>309730.75</v>
      </c>
      <c r="O7" s="380">
        <v>318346</v>
      </c>
      <c r="P7" s="380">
        <v>248618</v>
      </c>
      <c r="Q7" s="380">
        <v>341813</v>
      </c>
      <c r="R7" s="380">
        <v>372674</v>
      </c>
      <c r="S7" s="380">
        <v>383704</v>
      </c>
      <c r="T7" s="380">
        <v>418350</v>
      </c>
      <c r="U7" s="380">
        <v>287899</v>
      </c>
      <c r="V7" s="380">
        <v>257072</v>
      </c>
      <c r="W7" s="380">
        <v>377936</v>
      </c>
      <c r="X7" s="380">
        <v>147138.9</v>
      </c>
      <c r="Y7" s="380">
        <v>239945</v>
      </c>
      <c r="Z7" s="380">
        <v>245690.75</v>
      </c>
      <c r="AA7" s="380">
        <v>267780.41666666663</v>
      </c>
    </row>
    <row r="9" spans="1:27" x14ac:dyDescent="0.25">
      <c r="X9" s="390"/>
      <c r="Y9" s="67"/>
      <c r="Z9" s="67"/>
      <c r="AA9" s="67"/>
    </row>
    <row r="10" spans="1:27" x14ac:dyDescent="0.25">
      <c r="X10" s="390"/>
      <c r="Y10" s="67"/>
      <c r="Z10" s="67"/>
      <c r="AA10" s="67"/>
    </row>
    <row r="11" spans="1:27" x14ac:dyDescent="0.25">
      <c r="X11" s="390"/>
      <c r="Y11" s="67"/>
      <c r="Z11" s="67"/>
      <c r="AA11" s="67"/>
    </row>
    <row r="12" spans="1:27" x14ac:dyDescent="0.25">
      <c r="X12" s="390"/>
      <c r="Y12" s="67"/>
      <c r="Z12" s="67"/>
      <c r="AA12" s="67"/>
    </row>
    <row r="13" spans="1:27" x14ac:dyDescent="0.25">
      <c r="X13" s="390"/>
      <c r="Y13" s="67"/>
      <c r="Z13" s="67"/>
      <c r="AA13" s="67"/>
    </row>
    <row r="32" spans="12:12" x14ac:dyDescent="0.25">
      <c r="L32" s="382"/>
    </row>
  </sheetData>
  <mergeCells count="1">
    <mergeCell ref="B1:E1"/>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39"/>
  <sheetViews>
    <sheetView showGridLines="0" zoomScaleNormal="100" workbookViewId="0">
      <selection activeCell="G27" sqref="G27"/>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6" width="4.5703125" customWidth="1"/>
    <col min="7" max="7" width="18.7109375" customWidth="1"/>
    <col min="8" max="8" width="6.140625" customWidth="1"/>
    <col min="9" max="9" width="18.7109375" customWidth="1"/>
    <col min="10" max="10" width="4.5703125" customWidth="1"/>
    <col min="11" max="11" width="18.7109375" customWidth="1"/>
    <col min="12" max="12" width="4.42578125" customWidth="1"/>
    <col min="13" max="13" width="18.7109375" customWidth="1"/>
    <col min="14" max="14" width="2.42578125" customWidth="1"/>
    <col min="15" max="15" width="12.85546875" bestFit="1" customWidth="1"/>
    <col min="16" max="16" width="22.140625" bestFit="1" customWidth="1"/>
    <col min="17" max="17" width="11" customWidth="1"/>
    <col min="18" max="18" width="15.5703125" bestFit="1" customWidth="1"/>
    <col min="20" max="20" width="17.5703125" bestFit="1" customWidth="1"/>
    <col min="21" max="21" width="20.140625" bestFit="1" customWidth="1"/>
    <col min="22" max="22" width="18" bestFit="1" customWidth="1"/>
    <col min="23" max="23" width="16.28515625" bestFit="1" customWidth="1"/>
  </cols>
  <sheetData>
    <row r="1" spans="1:20" x14ac:dyDescent="0.25">
      <c r="B1" s="73">
        <v>43981</v>
      </c>
    </row>
    <row r="2" spans="1:20" ht="15.75" thickBot="1" x14ac:dyDescent="0.3">
      <c r="B2">
        <f>WEEKNUM(B1)</f>
        <v>22</v>
      </c>
    </row>
    <row r="3" spans="1:20" ht="25.5" customHeight="1" x14ac:dyDescent="0.25">
      <c r="B3" s="453" t="s">
        <v>90</v>
      </c>
      <c r="C3" s="454"/>
      <c r="D3" s="454"/>
      <c r="E3" s="454"/>
      <c r="F3" s="454"/>
      <c r="G3" s="454"/>
      <c r="H3" s="454"/>
      <c r="I3" s="454"/>
      <c r="J3" s="454"/>
      <c r="K3" s="454"/>
      <c r="L3" s="454"/>
      <c r="M3" s="454"/>
      <c r="N3" s="455"/>
    </row>
    <row r="4" spans="1:20" ht="21.75" customHeight="1" x14ac:dyDescent="0.25">
      <c r="B4" s="123"/>
      <c r="C4" s="75"/>
      <c r="D4" s="75"/>
      <c r="E4" s="75"/>
      <c r="F4" s="75"/>
      <c r="G4" s="170" t="s">
        <v>63</v>
      </c>
      <c r="H4" s="107"/>
      <c r="I4" s="172" t="s">
        <v>61</v>
      </c>
      <c r="J4" s="135"/>
      <c r="K4" s="172" t="s">
        <v>62</v>
      </c>
      <c r="L4" s="107"/>
      <c r="M4" s="174" t="s">
        <v>60</v>
      </c>
      <c r="N4" s="124"/>
    </row>
    <row r="5" spans="1:20" ht="29.25" customHeight="1" thickBot="1" x14ac:dyDescent="0.3">
      <c r="A5" s="75"/>
      <c r="B5" s="397"/>
      <c r="C5" s="398"/>
      <c r="D5" s="100"/>
      <c r="E5" s="398"/>
      <c r="F5" s="398"/>
      <c r="G5" s="171">
        <v>43981</v>
      </c>
      <c r="H5" s="121"/>
      <c r="I5" s="173">
        <v>43617</v>
      </c>
      <c r="J5" s="121"/>
      <c r="K5" s="171">
        <v>40334</v>
      </c>
      <c r="L5" s="121"/>
      <c r="M5" s="175" t="s">
        <v>68</v>
      </c>
      <c r="N5" s="125"/>
      <c r="O5" s="6"/>
      <c r="P5" s="6"/>
      <c r="Q5" s="6"/>
      <c r="R5" s="78"/>
      <c r="S5" s="75"/>
      <c r="T5" s="75"/>
    </row>
    <row r="6" spans="1:20" ht="7.5" customHeight="1" thickTop="1" x14ac:dyDescent="0.25">
      <c r="A6" s="75"/>
      <c r="B6" s="10"/>
      <c r="C6" s="11"/>
      <c r="D6" s="11"/>
      <c r="E6" s="160"/>
      <c r="F6" s="11"/>
      <c r="G6" s="143"/>
      <c r="H6" s="11"/>
      <c r="I6" s="130"/>
      <c r="J6" s="11"/>
      <c r="K6" s="148"/>
      <c r="L6" s="75"/>
      <c r="M6" s="143"/>
      <c r="N6" s="126"/>
      <c r="O6" s="11"/>
      <c r="P6" s="11"/>
      <c r="Q6" s="11"/>
      <c r="R6" s="79"/>
      <c r="S6" s="75"/>
      <c r="T6" s="75"/>
    </row>
    <row r="7" spans="1:20" ht="15.75" x14ac:dyDescent="0.25">
      <c r="A7" s="75"/>
      <c r="B7" s="399" t="s">
        <v>69</v>
      </c>
      <c r="C7" s="400"/>
      <c r="D7" s="11"/>
      <c r="E7" s="161" t="s">
        <v>1</v>
      </c>
      <c r="F7" s="75"/>
      <c r="G7" s="144">
        <f>Current_data!B4</f>
        <v>68947</v>
      </c>
      <c r="H7" s="75"/>
      <c r="I7" s="452">
        <f>VLOOKUP(' WE 053020'!B2,Table2[],4,FALSE)</f>
        <v>17390</v>
      </c>
      <c r="J7" s="92"/>
      <c r="K7" s="452">
        <f>VLOOKUP(B2,Table1[#All],4,FALSE)</f>
        <v>36460</v>
      </c>
      <c r="L7" s="92"/>
      <c r="M7" s="452" t="s">
        <v>82</v>
      </c>
      <c r="N7" s="124"/>
      <c r="O7" s="38"/>
      <c r="P7" s="38"/>
      <c r="Q7" s="11"/>
      <c r="R7" s="11"/>
      <c r="S7" s="75"/>
      <c r="T7" s="75"/>
    </row>
    <row r="8" spans="1:20" ht="15.75" customHeight="1" x14ac:dyDescent="0.25">
      <c r="A8" s="75"/>
      <c r="B8" s="401" t="s">
        <v>72</v>
      </c>
      <c r="C8" s="402"/>
      <c r="D8" s="11"/>
      <c r="E8" s="161" t="s">
        <v>2</v>
      </c>
      <c r="F8" s="75"/>
      <c r="G8" s="144">
        <f>Current_data!C4</f>
        <v>345148</v>
      </c>
      <c r="H8" s="75"/>
      <c r="I8" s="452"/>
      <c r="J8" s="92"/>
      <c r="K8" s="452"/>
      <c r="L8" s="92"/>
      <c r="M8" s="452"/>
      <c r="N8" s="124"/>
      <c r="O8" s="11"/>
      <c r="P8" s="11"/>
      <c r="Q8" s="11"/>
      <c r="R8" s="79"/>
      <c r="S8" s="75"/>
      <c r="T8" s="75"/>
    </row>
    <row r="9" spans="1:20" ht="15.75" x14ac:dyDescent="0.25">
      <c r="A9" s="75"/>
      <c r="B9" s="401"/>
      <c r="C9" s="402"/>
      <c r="D9" s="11"/>
      <c r="E9" s="162" t="s">
        <v>53</v>
      </c>
      <c r="F9" s="149"/>
      <c r="G9" s="145" t="e">
        <f>Current_data!#REF!</f>
        <v>#REF!</v>
      </c>
      <c r="H9" s="75"/>
      <c r="I9" s="452"/>
      <c r="J9" s="92"/>
      <c r="K9" s="452"/>
      <c r="L9" s="92"/>
      <c r="M9" s="452"/>
      <c r="N9" s="124"/>
      <c r="O9" s="11"/>
      <c r="P9" s="11"/>
      <c r="Q9" s="11"/>
      <c r="R9" s="79"/>
      <c r="S9" s="75"/>
      <c r="T9" s="75"/>
    </row>
    <row r="10" spans="1:20" ht="15.75" x14ac:dyDescent="0.25">
      <c r="A10" s="75"/>
      <c r="B10" s="10"/>
      <c r="C10" s="11"/>
      <c r="D10" s="11"/>
      <c r="E10" s="161" t="s">
        <v>0</v>
      </c>
      <c r="F10" s="75"/>
      <c r="G10" s="144">
        <f>Current_data!F4</f>
        <v>461085</v>
      </c>
      <c r="H10" s="136"/>
      <c r="I10" s="452"/>
      <c r="J10" s="137"/>
      <c r="K10" s="452"/>
      <c r="L10" s="137"/>
      <c r="M10" s="452"/>
      <c r="N10" s="124"/>
      <c r="O10" s="11"/>
      <c r="P10" s="11"/>
      <c r="Q10" s="11"/>
      <c r="R10" s="79"/>
      <c r="S10" s="75"/>
      <c r="T10" s="75"/>
    </row>
    <row r="11" spans="1:20" ht="6.75" customHeight="1" thickBot="1" x14ac:dyDescent="0.3">
      <c r="A11" s="75"/>
      <c r="B11" s="397"/>
      <c r="C11" s="398"/>
      <c r="D11" s="100"/>
      <c r="E11" s="163"/>
      <c r="F11" s="118"/>
      <c r="G11" s="146"/>
      <c r="H11" s="117"/>
      <c r="I11" s="147"/>
      <c r="J11" s="117"/>
      <c r="K11" s="147"/>
      <c r="L11" s="117"/>
      <c r="M11" s="147"/>
      <c r="N11" s="124"/>
      <c r="O11" s="18"/>
      <c r="P11" s="18"/>
      <c r="Q11" s="18"/>
      <c r="R11" s="18"/>
      <c r="S11" s="75"/>
      <c r="T11" s="75"/>
    </row>
    <row r="12" spans="1:20" ht="9" customHeight="1" thickTop="1" x14ac:dyDescent="0.25">
      <c r="A12" s="75"/>
      <c r="B12" s="10"/>
      <c r="C12" s="11"/>
      <c r="D12" s="50"/>
      <c r="E12" s="164"/>
      <c r="F12" s="81"/>
      <c r="G12" s="150"/>
      <c r="H12" s="75"/>
      <c r="I12" s="148"/>
      <c r="J12" s="75"/>
      <c r="K12" s="151"/>
      <c r="L12" s="50"/>
      <c r="M12" s="148"/>
      <c r="N12" s="124"/>
      <c r="O12" s="50"/>
      <c r="P12" s="50"/>
      <c r="Q12" s="50"/>
      <c r="R12" s="55"/>
      <c r="S12" s="75"/>
      <c r="T12" s="75"/>
    </row>
    <row r="13" spans="1:20" ht="15.75" x14ac:dyDescent="0.25">
      <c r="A13" s="75"/>
      <c r="B13" s="392" t="s">
        <v>70</v>
      </c>
      <c r="C13" s="393"/>
      <c r="D13" s="75"/>
      <c r="E13" s="161" t="s">
        <v>1</v>
      </c>
      <c r="F13" s="75"/>
      <c r="G13" s="144">
        <f>Current_data!I4</f>
        <v>209516.05</v>
      </c>
      <c r="H13" s="75"/>
      <c r="I13" s="452">
        <f>VLOOKUP(' WE 053020'!B2,Table2[],3,FALSE)</f>
        <v>34781</v>
      </c>
      <c r="J13" s="75"/>
      <c r="K13" s="452">
        <f>VLOOKUP(B2,Table1[#All],3,FALSE)</f>
        <v>61530</v>
      </c>
      <c r="L13" s="54"/>
      <c r="M13" s="452" t="s">
        <v>89</v>
      </c>
      <c r="N13" s="124"/>
      <c r="O13" s="50"/>
      <c r="P13" s="50"/>
      <c r="Q13" s="50"/>
      <c r="R13" s="55"/>
      <c r="S13" s="75"/>
      <c r="T13" s="75"/>
    </row>
    <row r="14" spans="1:20" ht="15.75" customHeight="1" x14ac:dyDescent="0.25">
      <c r="A14" s="75"/>
      <c r="B14" s="401" t="s">
        <v>71</v>
      </c>
      <c r="C14" s="402"/>
      <c r="D14" s="25"/>
      <c r="E14" s="161" t="s">
        <v>2</v>
      </c>
      <c r="F14" s="25"/>
      <c r="G14" s="144">
        <f>Current_data!J4</f>
        <v>259735</v>
      </c>
      <c r="H14" s="75"/>
      <c r="I14" s="452"/>
      <c r="J14" s="136"/>
      <c r="K14" s="452"/>
      <c r="L14" s="25"/>
      <c r="M14" s="452"/>
      <c r="N14" s="124"/>
      <c r="O14" s="25"/>
      <c r="P14" s="25"/>
      <c r="Q14" s="25"/>
      <c r="R14" s="82"/>
      <c r="S14" s="75"/>
      <c r="T14" s="75"/>
    </row>
    <row r="15" spans="1:20" ht="13.5" customHeight="1" x14ac:dyDescent="0.25">
      <c r="A15" s="75"/>
      <c r="B15" s="401"/>
      <c r="C15" s="402"/>
      <c r="D15" s="25"/>
      <c r="E15" s="161" t="s">
        <v>53</v>
      </c>
      <c r="F15" s="25"/>
      <c r="G15" s="186" t="e">
        <f>Current_data!#REF!</f>
        <v>#REF!</v>
      </c>
      <c r="H15" s="75"/>
      <c r="I15" s="452"/>
      <c r="J15" s="136"/>
      <c r="K15" s="452"/>
      <c r="L15" s="25"/>
      <c r="M15" s="452"/>
      <c r="N15" s="124"/>
      <c r="O15" s="25"/>
      <c r="P15" s="25"/>
      <c r="Q15" s="25"/>
      <c r="R15" s="82"/>
      <c r="S15" s="75"/>
      <c r="T15" s="75"/>
    </row>
    <row r="16" spans="1:20" ht="15.75" x14ac:dyDescent="0.25">
      <c r="A16" s="75"/>
      <c r="B16" s="123"/>
      <c r="C16" s="75"/>
      <c r="D16" s="75"/>
      <c r="E16" s="165" t="s">
        <v>0</v>
      </c>
      <c r="F16" s="155"/>
      <c r="G16" s="176">
        <f>Current_data!M4</f>
        <v>521074.05</v>
      </c>
      <c r="H16" s="133"/>
      <c r="I16" s="452"/>
      <c r="J16" s="136"/>
      <c r="K16" s="452"/>
      <c r="L16" s="38"/>
      <c r="M16" s="452"/>
      <c r="N16" s="124"/>
      <c r="O16" s="83"/>
      <c r="P16" s="83"/>
      <c r="Q16" s="83"/>
      <c r="R16" s="83"/>
      <c r="S16" s="75"/>
      <c r="T16" s="75"/>
    </row>
    <row r="17" spans="1:23" ht="8.25" customHeight="1" thickBot="1" x14ac:dyDescent="0.3">
      <c r="A17" s="75"/>
      <c r="B17" s="397"/>
      <c r="C17" s="398"/>
      <c r="D17" s="100"/>
      <c r="E17" s="166"/>
      <c r="F17" s="119"/>
      <c r="G17" s="146"/>
      <c r="H17" s="117"/>
      <c r="I17" s="147"/>
      <c r="J17" s="117"/>
      <c r="K17" s="152"/>
      <c r="L17" s="119"/>
      <c r="M17" s="147"/>
      <c r="N17" s="124"/>
      <c r="O17" s="11"/>
      <c r="P17" s="11"/>
      <c r="Q17" s="11"/>
      <c r="R17" s="79"/>
      <c r="S17" s="75"/>
      <c r="T17" s="75"/>
    </row>
    <row r="18" spans="1:23" ht="11.25" customHeight="1" thickTop="1" x14ac:dyDescent="0.25">
      <c r="A18" s="75"/>
      <c r="B18" s="10"/>
      <c r="C18" s="11"/>
      <c r="D18" s="11"/>
      <c r="E18" s="167"/>
      <c r="F18" s="11"/>
      <c r="G18" s="150"/>
      <c r="H18" s="75"/>
      <c r="I18" s="148"/>
      <c r="J18" s="75"/>
      <c r="K18" s="143"/>
      <c r="L18" s="11"/>
      <c r="M18" s="148"/>
      <c r="N18" s="124"/>
      <c r="O18" s="11"/>
      <c r="P18" s="11"/>
      <c r="Q18" s="11"/>
      <c r="R18" s="79"/>
      <c r="S18" s="75"/>
      <c r="T18" s="75"/>
    </row>
    <row r="19" spans="1:23" ht="15.75" x14ac:dyDescent="0.25">
      <c r="A19" s="75"/>
      <c r="B19" s="392" t="s">
        <v>73</v>
      </c>
      <c r="C19" s="393"/>
      <c r="D19" s="11"/>
      <c r="E19" s="161" t="s">
        <v>1</v>
      </c>
      <c r="F19" s="11"/>
      <c r="G19" s="157" t="s">
        <v>6</v>
      </c>
      <c r="H19" s="75"/>
      <c r="I19" s="451" t="s">
        <v>86</v>
      </c>
      <c r="J19" s="75"/>
      <c r="K19" s="451" t="s">
        <v>87</v>
      </c>
      <c r="L19" s="54"/>
      <c r="M19" s="451" t="s">
        <v>88</v>
      </c>
      <c r="N19" s="124"/>
      <c r="O19" s="11"/>
      <c r="P19" s="142"/>
      <c r="Q19" s="11"/>
      <c r="R19" s="79"/>
      <c r="S19" s="75"/>
      <c r="T19" s="75"/>
    </row>
    <row r="20" spans="1:23" ht="15.75" x14ac:dyDescent="0.25">
      <c r="A20" s="75"/>
      <c r="B20" s="401" t="s">
        <v>74</v>
      </c>
      <c r="C20" s="402"/>
      <c r="D20" s="11"/>
      <c r="E20" s="161" t="s">
        <v>2</v>
      </c>
      <c r="F20" s="11"/>
      <c r="G20" s="157" t="s">
        <v>83</v>
      </c>
      <c r="H20" s="75"/>
      <c r="I20" s="451"/>
      <c r="J20" s="75"/>
      <c r="K20" s="451"/>
      <c r="L20" s="25"/>
      <c r="M20" s="451"/>
      <c r="N20" s="124"/>
      <c r="O20" s="11"/>
      <c r="P20" s="142"/>
      <c r="Q20" s="11"/>
      <c r="R20" s="79"/>
      <c r="S20" s="75"/>
      <c r="T20" s="75"/>
    </row>
    <row r="21" spans="1:23" ht="15.75" x14ac:dyDescent="0.25">
      <c r="A21" s="75"/>
      <c r="B21" s="401"/>
      <c r="C21" s="402"/>
      <c r="D21" s="11"/>
      <c r="E21" s="161" t="s">
        <v>53</v>
      </c>
      <c r="F21" s="156"/>
      <c r="G21" s="157" t="s">
        <v>84</v>
      </c>
      <c r="H21" s="75"/>
      <c r="I21" s="451"/>
      <c r="J21" s="75"/>
      <c r="K21" s="451"/>
      <c r="L21" s="25"/>
      <c r="M21" s="451"/>
      <c r="N21" s="124"/>
      <c r="O21" s="11"/>
      <c r="P21" s="142"/>
      <c r="Q21" s="11"/>
      <c r="R21" s="79"/>
      <c r="S21" s="75"/>
      <c r="T21" s="75"/>
    </row>
    <row r="22" spans="1:23" ht="15.75" x14ac:dyDescent="0.25">
      <c r="A22" s="75"/>
      <c r="B22" s="10"/>
      <c r="C22" s="11"/>
      <c r="D22" s="11"/>
      <c r="E22" s="165" t="s">
        <v>0</v>
      </c>
      <c r="F22" s="11"/>
      <c r="G22" s="158" t="s">
        <v>85</v>
      </c>
      <c r="H22" s="133"/>
      <c r="I22" s="451"/>
      <c r="J22" s="138"/>
      <c r="K22" s="451"/>
      <c r="L22" s="38"/>
      <c r="M22" s="451"/>
      <c r="N22" s="124"/>
      <c r="O22" s="11"/>
      <c r="P22" s="142"/>
      <c r="Q22" s="11"/>
      <c r="R22" s="142"/>
      <c r="S22" s="142"/>
      <c r="T22" s="142"/>
      <c r="U22" s="142"/>
    </row>
    <row r="23" spans="1:23" ht="9" customHeight="1" thickBot="1" x14ac:dyDescent="0.3">
      <c r="A23" s="75"/>
      <c r="B23" s="397"/>
      <c r="C23" s="398"/>
      <c r="D23" s="100"/>
      <c r="E23" s="163"/>
      <c r="F23" s="117"/>
      <c r="G23" s="146"/>
      <c r="H23" s="117"/>
      <c r="I23" s="147"/>
      <c r="J23" s="117"/>
      <c r="K23" s="154"/>
      <c r="L23" s="117"/>
      <c r="M23" s="147"/>
      <c r="N23" s="124"/>
      <c r="O23" s="85"/>
      <c r="P23" s="85"/>
      <c r="Q23" s="85"/>
      <c r="R23" s="75"/>
      <c r="S23" s="75"/>
      <c r="T23" s="75"/>
      <c r="W23" s="2"/>
    </row>
    <row r="24" spans="1:23" ht="12.75" customHeight="1" thickTop="1" x14ac:dyDescent="0.25">
      <c r="A24" s="75"/>
      <c r="B24" s="123"/>
      <c r="C24" s="75"/>
      <c r="D24" s="75"/>
      <c r="E24" s="168"/>
      <c r="F24" s="75"/>
      <c r="G24" s="150"/>
      <c r="H24" s="75"/>
      <c r="I24" s="148"/>
      <c r="J24" s="75"/>
      <c r="K24" s="159"/>
      <c r="L24" s="75"/>
      <c r="M24" s="148"/>
      <c r="N24" s="124"/>
      <c r="O24" s="85"/>
      <c r="P24" s="85"/>
      <c r="Q24" s="85"/>
      <c r="R24" s="75"/>
      <c r="S24" s="75"/>
      <c r="T24" s="75"/>
      <c r="W24" s="3"/>
    </row>
    <row r="25" spans="1:23" ht="15.75" x14ac:dyDescent="0.25">
      <c r="B25" s="392" t="s">
        <v>75</v>
      </c>
      <c r="C25" s="393"/>
      <c r="D25" s="75"/>
      <c r="E25" s="161" t="s">
        <v>1</v>
      </c>
      <c r="F25" s="127"/>
      <c r="G25" s="186">
        <v>3445000</v>
      </c>
      <c r="H25" s="75"/>
      <c r="I25" s="153"/>
      <c r="J25" s="75"/>
      <c r="K25" s="122"/>
      <c r="L25" s="54"/>
      <c r="M25" s="153"/>
      <c r="N25" s="124"/>
      <c r="O25" s="1"/>
      <c r="P25" s="1"/>
      <c r="Q25" s="1"/>
      <c r="W25" s="2"/>
    </row>
    <row r="26" spans="1:23" ht="15.75" x14ac:dyDescent="0.25">
      <c r="B26" s="401" t="s">
        <v>76</v>
      </c>
      <c r="C26" s="402"/>
      <c r="D26" s="75"/>
      <c r="E26" s="161" t="s">
        <v>2</v>
      </c>
      <c r="F26" s="127"/>
      <c r="G26" s="186">
        <v>572000</v>
      </c>
      <c r="H26" s="75"/>
      <c r="I26" s="187" t="s">
        <v>100</v>
      </c>
      <c r="J26" s="75"/>
      <c r="K26" s="187" t="s">
        <v>100</v>
      </c>
      <c r="L26" s="25"/>
      <c r="M26" s="192" t="s">
        <v>101</v>
      </c>
      <c r="N26" s="124"/>
      <c r="O26" s="1"/>
      <c r="P26" s="1"/>
      <c r="Q26" s="1"/>
    </row>
    <row r="27" spans="1:23" ht="15.75" x14ac:dyDescent="0.25">
      <c r="B27" s="401"/>
      <c r="C27" s="402"/>
      <c r="D27" s="75"/>
      <c r="E27" s="161" t="s">
        <v>53</v>
      </c>
      <c r="F27" s="127"/>
      <c r="G27" s="186">
        <v>28000</v>
      </c>
      <c r="H27" s="75"/>
      <c r="I27" s="153"/>
      <c r="J27" s="75"/>
      <c r="K27" s="122"/>
      <c r="L27" s="25"/>
      <c r="M27" s="190"/>
      <c r="N27" s="124"/>
      <c r="O27" s="1"/>
      <c r="P27" s="1"/>
      <c r="Q27" s="1"/>
    </row>
    <row r="28" spans="1:23" ht="15.75" x14ac:dyDescent="0.25">
      <c r="B28" s="123"/>
      <c r="C28" s="75"/>
      <c r="D28" s="75"/>
      <c r="E28" s="165" t="s">
        <v>0</v>
      </c>
      <c r="F28" s="127"/>
      <c r="G28" s="176">
        <v>4045000</v>
      </c>
      <c r="H28" s="134"/>
      <c r="I28" s="185"/>
      <c r="J28" s="134"/>
      <c r="K28" s="185"/>
      <c r="L28" s="38"/>
      <c r="M28" s="191"/>
      <c r="N28" s="124"/>
      <c r="O28" s="1"/>
      <c r="P28" s="1"/>
      <c r="Q28" s="1"/>
    </row>
    <row r="29" spans="1:23" ht="6.75" customHeight="1" thickBot="1" x14ac:dyDescent="0.3">
      <c r="B29" s="397"/>
      <c r="C29" s="398"/>
      <c r="D29" s="100"/>
      <c r="E29" s="169"/>
      <c r="F29" s="120"/>
      <c r="G29" s="147"/>
      <c r="H29" s="117"/>
      <c r="I29" s="147"/>
      <c r="J29" s="117"/>
      <c r="K29" s="147"/>
      <c r="L29" s="117"/>
      <c r="M29" s="147"/>
      <c r="N29" s="124"/>
      <c r="O29" s="1"/>
      <c r="P29" s="1"/>
      <c r="Q29" s="1"/>
    </row>
    <row r="30" spans="1:23" ht="15.75" thickTop="1" x14ac:dyDescent="0.25">
      <c r="B30" s="128"/>
      <c r="C30" s="75"/>
      <c r="D30" s="75"/>
      <c r="E30" s="75"/>
      <c r="F30" s="127"/>
      <c r="G30" s="75"/>
      <c r="H30" s="75"/>
      <c r="I30" s="75"/>
      <c r="J30" s="75"/>
      <c r="K30" s="75"/>
      <c r="L30" s="75"/>
      <c r="M30" s="75"/>
      <c r="N30" s="124"/>
      <c r="O30" s="1"/>
      <c r="P30" s="1"/>
      <c r="Q30" s="1"/>
    </row>
    <row r="31" spans="1:23" x14ac:dyDescent="0.25">
      <c r="B31" s="447" t="s">
        <v>77</v>
      </c>
      <c r="C31" s="448"/>
      <c r="D31" s="448"/>
      <c r="E31" s="448"/>
      <c r="F31" s="448"/>
      <c r="G31" s="448"/>
      <c r="H31" s="448"/>
      <c r="I31" s="448"/>
      <c r="J31" s="448"/>
      <c r="K31" s="448"/>
      <c r="L31" s="448"/>
      <c r="M31" s="448"/>
      <c r="N31" s="124"/>
      <c r="O31" s="1"/>
      <c r="P31" s="1"/>
      <c r="Q31" s="1"/>
    </row>
    <row r="32" spans="1:23" x14ac:dyDescent="0.25">
      <c r="B32" s="447" t="s">
        <v>78</v>
      </c>
      <c r="C32" s="448"/>
      <c r="D32" s="448"/>
      <c r="E32" s="448"/>
      <c r="F32" s="448"/>
      <c r="G32" s="448"/>
      <c r="H32" s="448"/>
      <c r="I32" s="448"/>
      <c r="J32" s="448"/>
      <c r="K32" s="448"/>
      <c r="L32" s="448"/>
      <c r="M32" s="448"/>
      <c r="N32" s="124"/>
      <c r="O32" s="1"/>
      <c r="P32" s="1"/>
      <c r="Q32" s="1"/>
    </row>
    <row r="33" spans="2:17" ht="28.5" customHeight="1" x14ac:dyDescent="0.25">
      <c r="B33" s="447" t="s">
        <v>79</v>
      </c>
      <c r="C33" s="448"/>
      <c r="D33" s="448"/>
      <c r="E33" s="448"/>
      <c r="F33" s="448"/>
      <c r="G33" s="448"/>
      <c r="H33" s="448"/>
      <c r="I33" s="448"/>
      <c r="J33" s="448"/>
      <c r="K33" s="448"/>
      <c r="L33" s="448"/>
      <c r="M33" s="448"/>
      <c r="N33" s="124"/>
      <c r="O33" s="1"/>
      <c r="P33" s="1"/>
      <c r="Q33" s="1"/>
    </row>
    <row r="34" spans="2:17" ht="15.75" thickBot="1" x14ac:dyDescent="0.3">
      <c r="B34" s="449" t="s">
        <v>80</v>
      </c>
      <c r="C34" s="450"/>
      <c r="D34" s="450"/>
      <c r="E34" s="450"/>
      <c r="F34" s="450"/>
      <c r="G34" s="450"/>
      <c r="H34" s="450"/>
      <c r="I34" s="450"/>
      <c r="J34" s="450"/>
      <c r="K34" s="450"/>
      <c r="L34" s="450"/>
      <c r="M34" s="450"/>
      <c r="N34" s="129"/>
      <c r="O34" s="1"/>
      <c r="P34" s="1"/>
      <c r="Q34" s="1"/>
    </row>
    <row r="35" spans="2:17" x14ac:dyDescent="0.25">
      <c r="B35" s="1"/>
      <c r="O35" s="1"/>
      <c r="P35" s="1"/>
      <c r="Q35" s="1"/>
    </row>
    <row r="36" spans="2:17" x14ac:dyDescent="0.25">
      <c r="B36" s="1"/>
      <c r="C36" s="1"/>
      <c r="D36" s="1"/>
      <c r="E36" s="1"/>
      <c r="F36" s="1"/>
      <c r="G36" s="1"/>
      <c r="H36" s="1"/>
      <c r="I36" s="1"/>
      <c r="J36" s="1"/>
      <c r="K36" s="1"/>
      <c r="L36" s="1"/>
      <c r="M36" s="1"/>
      <c r="N36" s="1"/>
      <c r="O36" s="1"/>
      <c r="P36" s="1"/>
      <c r="Q36" s="1"/>
    </row>
    <row r="37" spans="2:17" x14ac:dyDescent="0.25">
      <c r="B37" s="1"/>
      <c r="C37" s="1"/>
      <c r="D37" s="1"/>
      <c r="E37" s="1"/>
      <c r="F37" s="1"/>
      <c r="G37" s="1"/>
      <c r="H37" s="1"/>
      <c r="I37" s="1"/>
      <c r="J37" s="1"/>
      <c r="K37" s="1"/>
      <c r="L37" s="1"/>
      <c r="M37" s="1"/>
      <c r="N37" s="1"/>
      <c r="O37" s="1"/>
      <c r="P37" s="1"/>
      <c r="Q37" s="1"/>
    </row>
    <row r="38" spans="2:17" x14ac:dyDescent="0.25">
      <c r="B38" s="1"/>
      <c r="C38" s="1"/>
      <c r="D38" s="1"/>
      <c r="E38" s="1"/>
      <c r="F38" s="1"/>
      <c r="G38" s="1"/>
      <c r="H38" s="1"/>
      <c r="I38" s="1"/>
      <c r="J38" s="1"/>
      <c r="K38" s="1"/>
      <c r="L38" s="1"/>
      <c r="M38" s="1"/>
      <c r="N38" s="1"/>
      <c r="O38" s="1"/>
      <c r="P38" s="1"/>
      <c r="Q38" s="1"/>
    </row>
    <row r="39" spans="2:17" x14ac:dyDescent="0.25">
      <c r="B39" s="1"/>
      <c r="C39" s="1"/>
      <c r="D39" s="1"/>
      <c r="E39" s="1"/>
      <c r="F39" s="1"/>
      <c r="G39" s="1"/>
      <c r="H39" s="1"/>
      <c r="I39" s="1"/>
      <c r="J39" s="1"/>
      <c r="K39" s="1"/>
      <c r="L39" s="1"/>
      <c r="M39" s="1"/>
      <c r="N39" s="1"/>
      <c r="O39" s="1"/>
      <c r="P39" s="1"/>
      <c r="Q39" s="1"/>
    </row>
  </sheetData>
  <mergeCells count="28">
    <mergeCell ref="B17:C17"/>
    <mergeCell ref="B23:C23"/>
    <mergeCell ref="B29:C29"/>
    <mergeCell ref="M13:M16"/>
    <mergeCell ref="B31:M31"/>
    <mergeCell ref="B25:C25"/>
    <mergeCell ref="B32:M32"/>
    <mergeCell ref="B33:M33"/>
    <mergeCell ref="B34:M34"/>
    <mergeCell ref="I7:I10"/>
    <mergeCell ref="B3:N3"/>
    <mergeCell ref="K7:K10"/>
    <mergeCell ref="M7:M10"/>
    <mergeCell ref="I13:I16"/>
    <mergeCell ref="K13:K16"/>
    <mergeCell ref="I19:I22"/>
    <mergeCell ref="K19:K22"/>
    <mergeCell ref="M19:M22"/>
    <mergeCell ref="B5:C5"/>
    <mergeCell ref="B19:C19"/>
    <mergeCell ref="B20:C21"/>
    <mergeCell ref="B26:C27"/>
    <mergeCell ref="E5:F5"/>
    <mergeCell ref="B7:C7"/>
    <mergeCell ref="B8:C9"/>
    <mergeCell ref="B13:C13"/>
    <mergeCell ref="B14:C15"/>
    <mergeCell ref="B11:C11"/>
  </mergeCells>
  <pageMargins left="0.25" right="0.25" top="0.75" bottom="0.75" header="0.3" footer="0.3"/>
  <pageSetup scale="67"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45"/>
  <sheetViews>
    <sheetView showGridLines="0" zoomScaleNormal="100" workbookViewId="0">
      <selection activeCell="F30" sqref="F30"/>
    </sheetView>
  </sheetViews>
  <sheetFormatPr defaultRowHeight="15" x14ac:dyDescent="0.25"/>
  <cols>
    <col min="2" max="2" width="9.7109375" bestFit="1" customWidth="1"/>
    <col min="3" max="3" width="16.85546875" customWidth="1"/>
    <col min="4" max="5" width="12.7109375" bestFit="1" customWidth="1"/>
    <col min="6" max="6" width="12.140625" customWidth="1"/>
    <col min="7" max="7" width="14.7109375" customWidth="1"/>
    <col min="8" max="8" width="11" bestFit="1" customWidth="1"/>
    <col min="9" max="9" width="12.42578125" customWidth="1"/>
    <col min="10" max="10" width="14.42578125" customWidth="1"/>
    <col min="11" max="11" width="15.140625" customWidth="1"/>
    <col min="12" max="12" width="13.5703125" bestFit="1" customWidth="1"/>
    <col min="13" max="13" width="12.85546875" bestFit="1" customWidth="1"/>
    <col min="14" max="14" width="11" bestFit="1" customWidth="1"/>
    <col min="15" max="15" width="13.5703125" bestFit="1" customWidth="1"/>
    <col min="17" max="17" width="17.5703125" bestFit="1" customWidth="1"/>
    <col min="18" max="19" width="18" bestFit="1" customWidth="1"/>
    <col min="20" max="20" width="16.28515625" bestFit="1" customWidth="1"/>
  </cols>
  <sheetData>
    <row r="2" spans="2:15" ht="15.75" thickBot="1" x14ac:dyDescent="0.3">
      <c r="B2" s="4"/>
      <c r="C2" s="4"/>
      <c r="D2" s="6"/>
      <c r="E2" s="6"/>
      <c r="F2" s="6"/>
      <c r="G2" s="6"/>
      <c r="H2" s="6"/>
      <c r="I2" s="6"/>
      <c r="J2" s="6"/>
      <c r="K2" s="6"/>
      <c r="L2" s="6"/>
      <c r="M2" s="4"/>
      <c r="N2" s="4"/>
      <c r="O2" s="5"/>
    </row>
    <row r="3" spans="2:15" ht="29.25" customHeight="1" x14ac:dyDescent="0.25">
      <c r="B3" s="7"/>
      <c r="C3" s="8"/>
      <c r="D3" s="8"/>
      <c r="E3" s="8"/>
      <c r="F3" s="8"/>
      <c r="G3" s="8"/>
      <c r="H3" s="8"/>
      <c r="I3" s="8"/>
      <c r="J3" s="8"/>
      <c r="K3" s="8"/>
      <c r="L3" s="8"/>
      <c r="M3" s="8"/>
      <c r="N3" s="8"/>
      <c r="O3" s="9"/>
    </row>
    <row r="4" spans="2:15" ht="15.75" x14ac:dyDescent="0.25">
      <c r="B4" s="47"/>
      <c r="C4" s="12"/>
      <c r="D4" s="12"/>
      <c r="E4" s="12"/>
      <c r="F4" s="12"/>
      <c r="G4" s="12"/>
      <c r="H4" s="12"/>
      <c r="I4" s="12"/>
      <c r="J4" s="12"/>
      <c r="K4" s="12"/>
      <c r="L4" s="12"/>
      <c r="M4" s="12"/>
      <c r="N4" s="12"/>
      <c r="O4" s="48"/>
    </row>
    <row r="5" spans="2:15" ht="15.75" x14ac:dyDescent="0.25">
      <c r="B5" s="10"/>
      <c r="C5" s="11"/>
      <c r="D5" s="11"/>
      <c r="E5" s="11"/>
      <c r="F5" s="11"/>
      <c r="G5" s="11"/>
      <c r="H5" s="11"/>
      <c r="I5" s="11"/>
      <c r="J5" s="11"/>
      <c r="K5" s="11"/>
      <c r="L5" s="11"/>
      <c r="M5" s="11"/>
      <c r="N5" s="11"/>
      <c r="O5" s="13"/>
    </row>
    <row r="6" spans="2:15" ht="15.75" x14ac:dyDescent="0.25">
      <c r="B6" s="10"/>
      <c r="C6" s="11"/>
      <c r="D6" s="11"/>
      <c r="E6" s="11"/>
      <c r="F6" s="11"/>
      <c r="G6" s="11"/>
      <c r="H6" s="11"/>
      <c r="I6" s="11"/>
      <c r="J6" s="11"/>
      <c r="K6" s="11"/>
      <c r="L6" s="11"/>
      <c r="M6" s="11"/>
      <c r="N6" s="11"/>
      <c r="O6" s="13"/>
    </row>
    <row r="7" spans="2:15" ht="15.75" x14ac:dyDescent="0.25">
      <c r="B7" s="10"/>
      <c r="C7" s="11"/>
      <c r="D7" s="11"/>
      <c r="E7" s="11"/>
      <c r="F7" s="11"/>
      <c r="G7" s="11"/>
      <c r="H7" s="11"/>
      <c r="I7" s="11"/>
      <c r="J7" s="11"/>
      <c r="K7" s="11"/>
      <c r="L7" s="11"/>
      <c r="M7" s="11"/>
      <c r="N7" s="11"/>
      <c r="O7" s="13"/>
    </row>
    <row r="8" spans="2:15" ht="16.5" thickBot="1" x14ac:dyDescent="0.3">
      <c r="B8" s="397" t="s">
        <v>9</v>
      </c>
      <c r="C8" s="398"/>
      <c r="D8" s="14" t="s">
        <v>1</v>
      </c>
      <c r="E8" s="14" t="s">
        <v>2</v>
      </c>
      <c r="F8" s="14" t="s">
        <v>0</v>
      </c>
      <c r="G8" s="14" t="s">
        <v>1</v>
      </c>
      <c r="H8" s="14" t="s">
        <v>2</v>
      </c>
      <c r="I8" s="14" t="s">
        <v>0</v>
      </c>
      <c r="J8" s="14" t="s">
        <v>1</v>
      </c>
      <c r="K8" s="14" t="s">
        <v>2</v>
      </c>
      <c r="L8" s="14" t="s">
        <v>0</v>
      </c>
      <c r="M8" s="14" t="s">
        <v>1</v>
      </c>
      <c r="N8" s="14" t="s">
        <v>2</v>
      </c>
      <c r="O8" s="15" t="s">
        <v>0</v>
      </c>
    </row>
    <row r="9" spans="2:15" ht="16.5" thickTop="1" x14ac:dyDescent="0.25">
      <c r="B9" s="16"/>
      <c r="C9" s="17"/>
      <c r="D9" s="18"/>
      <c r="E9" s="18"/>
      <c r="F9" s="19"/>
      <c r="G9" s="18"/>
      <c r="H9" s="18"/>
      <c r="I9" s="19"/>
      <c r="J9" s="18"/>
      <c r="K9" s="18"/>
      <c r="L9" s="19"/>
      <c r="M9" s="18"/>
      <c r="N9" s="18"/>
      <c r="O9" s="20"/>
    </row>
    <row r="10" spans="2:15" ht="15.75" x14ac:dyDescent="0.25">
      <c r="B10" s="458">
        <v>43974</v>
      </c>
      <c r="C10" s="459"/>
      <c r="D10" s="74">
        <v>138259</v>
      </c>
      <c r="E10" s="54">
        <v>110155</v>
      </c>
      <c r="F10" s="72">
        <v>248414</v>
      </c>
      <c r="G10" s="54">
        <v>203786</v>
      </c>
      <c r="H10" s="54">
        <v>94732</v>
      </c>
      <c r="I10" s="72">
        <f>SUM(G10:H10)</f>
        <v>298518</v>
      </c>
      <c r="J10" s="69" t="s">
        <v>43</v>
      </c>
      <c r="K10" s="69" t="s">
        <v>44</v>
      </c>
      <c r="L10" s="70" t="s">
        <v>48</v>
      </c>
      <c r="M10" s="50" t="s">
        <v>42</v>
      </c>
      <c r="N10" s="50">
        <v>517000</v>
      </c>
      <c r="O10" s="68" t="s">
        <v>23</v>
      </c>
    </row>
    <row r="11" spans="2:15" ht="9" customHeight="1" x14ac:dyDescent="0.25">
      <c r="B11" s="10"/>
      <c r="C11" s="28"/>
      <c r="D11" s="50"/>
      <c r="E11" s="50"/>
      <c r="F11" s="53"/>
      <c r="G11" s="50"/>
      <c r="H11" s="50"/>
      <c r="I11" s="52"/>
      <c r="J11" s="69"/>
      <c r="K11" s="69"/>
      <c r="L11" s="70"/>
      <c r="M11" s="50"/>
      <c r="N11" s="50"/>
      <c r="O11" s="68"/>
    </row>
    <row r="12" spans="2:15" ht="15.75" x14ac:dyDescent="0.25">
      <c r="B12" s="460" t="s">
        <v>38</v>
      </c>
      <c r="C12" s="461"/>
      <c r="D12" s="50" t="s">
        <v>40</v>
      </c>
      <c r="E12" s="54">
        <v>687000</v>
      </c>
      <c r="F12" s="52" t="s">
        <v>19</v>
      </c>
      <c r="G12" s="50" t="s">
        <v>22</v>
      </c>
      <c r="H12" s="54">
        <v>547000</v>
      </c>
      <c r="I12" s="56" t="s">
        <v>20</v>
      </c>
      <c r="J12" s="71" t="s">
        <v>45</v>
      </c>
      <c r="K12" s="55" t="s">
        <v>46</v>
      </c>
      <c r="L12" s="57" t="s">
        <v>47</v>
      </c>
      <c r="M12" s="50" t="s">
        <v>15</v>
      </c>
      <c r="N12" s="50">
        <v>453000</v>
      </c>
      <c r="O12" s="68" t="s">
        <v>16</v>
      </c>
    </row>
    <row r="13" spans="2:15" ht="7.5" customHeight="1" x14ac:dyDescent="0.25">
      <c r="B13" s="10"/>
      <c r="C13" s="28"/>
      <c r="D13" s="25"/>
      <c r="E13" s="25"/>
      <c r="F13" s="23"/>
      <c r="G13" s="25"/>
      <c r="H13" s="25"/>
      <c r="I13" s="23"/>
      <c r="J13" s="25"/>
      <c r="K13" s="25"/>
      <c r="L13" s="23"/>
      <c r="M13" s="25"/>
      <c r="N13" s="25"/>
      <c r="O13" s="31"/>
    </row>
    <row r="14" spans="2:15" ht="6.75" customHeight="1" thickBot="1" x14ac:dyDescent="0.3">
      <c r="B14" s="32"/>
      <c r="C14" s="33"/>
      <c r="D14" s="34"/>
      <c r="E14" s="34"/>
      <c r="F14" s="35"/>
      <c r="G14" s="34"/>
      <c r="H14" s="34"/>
      <c r="I14" s="35"/>
      <c r="J14" s="34"/>
      <c r="K14" s="34"/>
      <c r="L14" s="35"/>
      <c r="M14" s="34"/>
      <c r="N14" s="34"/>
      <c r="O14" s="36"/>
    </row>
    <row r="15" spans="2:15" ht="31.5" customHeight="1" thickTop="1" x14ac:dyDescent="0.25">
      <c r="B15" s="462" t="s">
        <v>39</v>
      </c>
      <c r="C15" s="463"/>
      <c r="D15" s="464" t="s">
        <v>41</v>
      </c>
      <c r="E15" s="465"/>
      <c r="F15" s="466"/>
      <c r="G15" s="464" t="s">
        <v>50</v>
      </c>
      <c r="H15" s="465"/>
      <c r="I15" s="466"/>
      <c r="J15" s="464" t="s">
        <v>49</v>
      </c>
      <c r="K15" s="465"/>
      <c r="L15" s="466"/>
      <c r="M15" s="467" t="s">
        <v>10</v>
      </c>
      <c r="N15" s="468"/>
      <c r="O15" s="469"/>
    </row>
    <row r="16" spans="2:15" ht="2.25" customHeight="1" thickBot="1" x14ac:dyDescent="0.3">
      <c r="B16" s="397"/>
      <c r="C16" s="470"/>
      <c r="D16" s="398"/>
      <c r="E16" s="398"/>
      <c r="F16" s="42"/>
      <c r="G16" s="43"/>
      <c r="H16" s="398"/>
      <c r="I16" s="470"/>
      <c r="J16" s="398"/>
      <c r="K16" s="398"/>
      <c r="L16" s="42"/>
      <c r="M16" s="43"/>
      <c r="N16" s="398"/>
      <c r="O16" s="471"/>
    </row>
    <row r="17" spans="2:20" ht="16.5" thickTop="1" x14ac:dyDescent="0.25">
      <c r="B17" s="10"/>
      <c r="C17" s="11"/>
      <c r="D17" s="11"/>
      <c r="E17" s="11"/>
      <c r="F17" s="11"/>
      <c r="G17" s="11"/>
      <c r="H17" s="11"/>
      <c r="I17" s="11"/>
      <c r="J17" s="11"/>
      <c r="K17" s="11"/>
      <c r="L17" s="11"/>
      <c r="M17" s="11"/>
      <c r="N17" s="11"/>
      <c r="O17" s="13"/>
    </row>
    <row r="18" spans="2:20" ht="15.75" x14ac:dyDescent="0.25">
      <c r="B18" s="10"/>
      <c r="C18" s="11"/>
      <c r="D18" s="11"/>
      <c r="E18" s="11"/>
      <c r="F18" s="11"/>
      <c r="G18" s="11"/>
      <c r="H18" s="11"/>
      <c r="I18" s="11"/>
      <c r="J18" s="11"/>
      <c r="K18" s="11"/>
      <c r="L18" s="11"/>
      <c r="M18" s="11"/>
      <c r="N18" s="11"/>
      <c r="O18" s="13"/>
    </row>
    <row r="19" spans="2:20" ht="15.75" x14ac:dyDescent="0.25">
      <c r="B19" s="10"/>
      <c r="C19" s="11"/>
      <c r="D19" s="11"/>
      <c r="E19" s="11"/>
      <c r="F19" s="11"/>
      <c r="G19" s="11"/>
      <c r="H19" s="11"/>
      <c r="I19" s="11"/>
      <c r="J19" s="11"/>
      <c r="K19" s="11"/>
      <c r="L19" s="11"/>
      <c r="M19" s="11"/>
      <c r="N19" s="11"/>
      <c r="O19" s="13"/>
    </row>
    <row r="20" spans="2:20" ht="15.75" x14ac:dyDescent="0.25">
      <c r="B20" s="10"/>
      <c r="C20" s="11"/>
      <c r="D20" s="11"/>
      <c r="E20" s="11"/>
      <c r="F20" s="11"/>
      <c r="G20" s="11"/>
      <c r="H20" s="11"/>
      <c r="I20" s="11"/>
      <c r="J20" s="11"/>
      <c r="K20" s="11"/>
      <c r="L20" s="11"/>
      <c r="M20" s="11"/>
      <c r="N20" s="11"/>
      <c r="O20" s="13"/>
    </row>
    <row r="21" spans="2:20" ht="15.75" x14ac:dyDescent="0.25">
      <c r="B21" s="10"/>
      <c r="C21" s="11"/>
      <c r="D21" s="11"/>
      <c r="E21" s="11"/>
      <c r="F21" s="11"/>
      <c r="G21" s="11"/>
      <c r="H21" s="11"/>
      <c r="I21" s="11"/>
      <c r="J21" s="11"/>
      <c r="K21" s="11"/>
      <c r="L21" s="11"/>
      <c r="M21" s="11"/>
      <c r="N21" s="11"/>
      <c r="O21" s="13"/>
    </row>
    <row r="22" spans="2:20" ht="15.75" x14ac:dyDescent="0.25">
      <c r="B22" s="10"/>
      <c r="C22" s="11"/>
      <c r="D22" s="11"/>
      <c r="E22" s="11"/>
      <c r="F22" s="11"/>
      <c r="G22" s="11"/>
      <c r="H22" s="11"/>
      <c r="I22" s="11"/>
      <c r="J22" s="11"/>
      <c r="K22" s="11"/>
      <c r="L22" s="11"/>
      <c r="M22" s="11"/>
      <c r="N22" s="11"/>
      <c r="O22" s="13"/>
    </row>
    <row r="23" spans="2:20" ht="16.5" thickBot="1" x14ac:dyDescent="0.3">
      <c r="B23" s="44"/>
      <c r="C23" s="45"/>
      <c r="D23" s="45"/>
      <c r="E23" s="45"/>
      <c r="F23" s="45"/>
      <c r="G23" s="45"/>
      <c r="H23" s="45"/>
      <c r="I23" s="45"/>
      <c r="J23" s="45"/>
      <c r="K23" s="45"/>
      <c r="L23" s="45"/>
      <c r="M23" s="45"/>
      <c r="N23" s="45"/>
      <c r="O23" s="46"/>
    </row>
    <row r="24" spans="2:20" x14ac:dyDescent="0.25">
      <c r="B24" s="4"/>
      <c r="C24" s="4"/>
      <c r="D24" s="4"/>
      <c r="E24" s="4"/>
      <c r="F24" s="4"/>
      <c r="G24" s="4"/>
      <c r="H24" s="4"/>
      <c r="I24" s="4"/>
      <c r="J24" s="4"/>
      <c r="K24" s="4"/>
      <c r="L24" s="4"/>
      <c r="M24" s="4"/>
      <c r="N24" s="4"/>
      <c r="O24" s="5"/>
    </row>
    <row r="25" spans="2:20" x14ac:dyDescent="0.25">
      <c r="B25" s="4"/>
      <c r="C25" s="4"/>
      <c r="D25" s="67"/>
      <c r="E25" s="67"/>
      <c r="F25" s="67"/>
      <c r="G25" s="4"/>
      <c r="H25" s="4"/>
      <c r="I25" s="4"/>
      <c r="J25" s="4"/>
      <c r="K25" s="4"/>
      <c r="L25" s="4"/>
      <c r="M25" s="4"/>
      <c r="N25" s="4"/>
      <c r="O25" s="5"/>
    </row>
    <row r="26" spans="2:20" x14ac:dyDescent="0.25">
      <c r="B26" s="1"/>
      <c r="M26" s="1"/>
      <c r="N26" s="1"/>
    </row>
    <row r="27" spans="2:20" x14ac:dyDescent="0.25">
      <c r="M27" s="1"/>
      <c r="N27" s="1"/>
      <c r="T27" s="2"/>
    </row>
    <row r="28" spans="2:20" x14ac:dyDescent="0.25">
      <c r="M28" s="1"/>
      <c r="N28" s="1"/>
      <c r="T28" s="3"/>
    </row>
    <row r="29" spans="2:20" x14ac:dyDescent="0.25">
      <c r="F29" s="73"/>
      <c r="M29" s="1"/>
      <c r="N29" s="1"/>
      <c r="T29" s="2"/>
    </row>
    <row r="30" spans="2:20" x14ac:dyDescent="0.25">
      <c r="F30" s="73"/>
      <c r="M30" s="1"/>
      <c r="N30" s="1"/>
    </row>
    <row r="31" spans="2:20" x14ac:dyDescent="0.25">
      <c r="F31" s="73"/>
      <c r="M31" s="1"/>
      <c r="N31" s="1"/>
    </row>
    <row r="32" spans="2:20" x14ac:dyDescent="0.25">
      <c r="F32" s="73"/>
      <c r="M32" s="1"/>
      <c r="N32" s="1"/>
    </row>
    <row r="33" spans="2:14" x14ac:dyDescent="0.25">
      <c r="F33" s="73"/>
      <c r="M33" s="1"/>
      <c r="N33" s="1"/>
    </row>
    <row r="34" spans="2:14" x14ac:dyDescent="0.25">
      <c r="B34" s="1"/>
      <c r="F34" s="73"/>
      <c r="M34" s="1"/>
      <c r="N34" s="1"/>
    </row>
    <row r="35" spans="2:14" x14ac:dyDescent="0.25">
      <c r="B35" s="1"/>
      <c r="F35" s="73"/>
      <c r="M35" s="1"/>
      <c r="N35" s="1"/>
    </row>
    <row r="36" spans="2:14" x14ac:dyDescent="0.25">
      <c r="B36" s="1"/>
      <c r="F36" s="73"/>
      <c r="M36" s="1"/>
      <c r="N36" s="1"/>
    </row>
    <row r="37" spans="2:14" x14ac:dyDescent="0.25">
      <c r="B37" s="1"/>
      <c r="F37" s="73"/>
      <c r="M37" s="1"/>
      <c r="N37" s="1"/>
    </row>
    <row r="38" spans="2:14" x14ac:dyDescent="0.25">
      <c r="B38" s="1"/>
      <c r="F38" s="73"/>
      <c r="M38" s="1"/>
      <c r="N38" s="1"/>
    </row>
    <row r="39" spans="2:14" x14ac:dyDescent="0.25">
      <c r="B39" s="1"/>
      <c r="F39" s="73"/>
      <c r="M39" s="1"/>
      <c r="N39" s="1"/>
    </row>
    <row r="40" spans="2:14" x14ac:dyDescent="0.25">
      <c r="B40" s="1"/>
      <c r="M40" s="1"/>
      <c r="N40" s="1"/>
    </row>
    <row r="41" spans="2:14" x14ac:dyDescent="0.25">
      <c r="B41" s="1"/>
      <c r="M41" s="1"/>
      <c r="N41" s="1"/>
    </row>
    <row r="42" spans="2:14" x14ac:dyDescent="0.25">
      <c r="B42" s="1"/>
      <c r="C42" s="1"/>
      <c r="D42" s="1"/>
      <c r="E42" s="1"/>
      <c r="F42" s="1"/>
      <c r="G42" s="1"/>
      <c r="H42" s="1"/>
      <c r="I42" s="1"/>
      <c r="J42" s="1"/>
      <c r="K42" s="1"/>
      <c r="L42" s="1"/>
      <c r="M42" s="1"/>
      <c r="N42" s="1"/>
    </row>
    <row r="43" spans="2:14" x14ac:dyDescent="0.25">
      <c r="B43" s="1"/>
      <c r="C43" s="1"/>
      <c r="D43" s="1"/>
      <c r="E43" s="1"/>
      <c r="F43" s="1"/>
      <c r="G43" s="1"/>
      <c r="H43" s="1"/>
      <c r="I43" s="1"/>
      <c r="J43" s="1"/>
      <c r="K43" s="1"/>
      <c r="L43" s="1"/>
      <c r="M43" s="1"/>
      <c r="N43" s="1"/>
    </row>
    <row r="44" spans="2:14" x14ac:dyDescent="0.25">
      <c r="B44" s="1"/>
      <c r="C44" s="1"/>
      <c r="D44" s="1"/>
      <c r="E44" s="1"/>
      <c r="F44" s="1"/>
      <c r="G44" s="1"/>
      <c r="H44" s="1"/>
      <c r="I44" s="1"/>
      <c r="J44" s="1"/>
      <c r="K44" s="1"/>
      <c r="L44" s="1"/>
      <c r="M44" s="1"/>
      <c r="N44" s="1"/>
    </row>
    <row r="45" spans="2:14" x14ac:dyDescent="0.25">
      <c r="B45" s="1"/>
      <c r="C45" s="1"/>
      <c r="D45" s="1"/>
      <c r="E45" s="1"/>
      <c r="F45" s="1"/>
      <c r="G45" s="1"/>
      <c r="H45" s="1"/>
      <c r="I45" s="1"/>
      <c r="J45" s="1"/>
      <c r="K45" s="1"/>
      <c r="L45" s="1"/>
      <c r="M45" s="1"/>
      <c r="N45" s="1"/>
    </row>
  </sheetData>
  <mergeCells count="13">
    <mergeCell ref="J15:L15"/>
    <mergeCell ref="M15:O15"/>
    <mergeCell ref="B16:C16"/>
    <mergeCell ref="D16:E16"/>
    <mergeCell ref="H16:I16"/>
    <mergeCell ref="J16:K16"/>
    <mergeCell ref="N16:O16"/>
    <mergeCell ref="G15:I15"/>
    <mergeCell ref="B8:C8"/>
    <mergeCell ref="B10:C10"/>
    <mergeCell ref="B12:C12"/>
    <mergeCell ref="B15:C15"/>
    <mergeCell ref="D15:F15"/>
  </mergeCells>
  <pageMargins left="0.25" right="0.25" top="0.75" bottom="0.75" header="0.3" footer="0.3"/>
  <pageSetup scale="67" orientation="landscape" r:id="rId1"/>
  <ignoredErrors>
    <ignoredError sqref="I10" formulaRange="1"/>
  </ignoredErrors>
  <drawing r:id="rId2"/>
  <legacyDrawing r:id="rId3"/>
  <oleObjects>
    <mc:AlternateContent xmlns:mc="http://schemas.openxmlformats.org/markup-compatibility/2006">
      <mc:Choice Requires="x14">
        <oleObject progId="Word.Document.12" shapeId="6145" r:id="rId4">
          <objectPr defaultSize="0" r:id="rId5">
            <anchor moveWithCells="1">
              <from>
                <xdr:col>6</xdr:col>
                <xdr:colOff>66675</xdr:colOff>
                <xdr:row>4</xdr:row>
                <xdr:rowOff>66675</xdr:rowOff>
              </from>
              <to>
                <xdr:col>8</xdr:col>
                <xdr:colOff>209550</xdr:colOff>
                <xdr:row>6</xdr:row>
                <xdr:rowOff>47625</xdr:rowOff>
              </to>
            </anchor>
          </objectPr>
        </oleObject>
      </mc:Choice>
      <mc:Fallback>
        <oleObject progId="Word.Document.12" shapeId="6145" r:id="rId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45"/>
  <sheetViews>
    <sheetView showGridLines="0" zoomScaleNormal="100" workbookViewId="0">
      <selection activeCell="K29" sqref="K29"/>
    </sheetView>
  </sheetViews>
  <sheetFormatPr defaultRowHeight="15" x14ac:dyDescent="0.25"/>
  <cols>
    <col min="2" max="2" width="9.7109375" bestFit="1" customWidth="1"/>
    <col min="3" max="3" width="16.85546875" customWidth="1"/>
    <col min="4" max="5" width="12.7109375" bestFit="1" customWidth="1"/>
    <col min="6" max="6" width="12.140625" customWidth="1"/>
    <col min="7" max="7" width="13.140625" bestFit="1" customWidth="1"/>
    <col min="8" max="8" width="11" bestFit="1" customWidth="1"/>
    <col min="9" max="9" width="12.42578125" customWidth="1"/>
    <col min="10" max="10" width="13.5703125" bestFit="1" customWidth="1"/>
    <col min="11" max="11" width="14.85546875" bestFit="1" customWidth="1"/>
    <col min="12" max="12" width="13.5703125" bestFit="1" customWidth="1"/>
    <col min="13" max="13" width="12.85546875" bestFit="1" customWidth="1"/>
    <col min="14" max="14" width="11" bestFit="1" customWidth="1"/>
    <col min="15" max="15" width="13.5703125" bestFit="1" customWidth="1"/>
    <col min="18" max="19" width="18" bestFit="1" customWidth="1"/>
    <col min="20" max="20" width="16.28515625" bestFit="1" customWidth="1"/>
  </cols>
  <sheetData>
    <row r="2" spans="2:15" ht="15.75" thickBot="1" x14ac:dyDescent="0.3">
      <c r="B2" s="4"/>
      <c r="C2" s="4"/>
      <c r="D2" s="6"/>
      <c r="E2" s="6"/>
      <c r="F2" s="6"/>
      <c r="G2" s="6"/>
      <c r="H2" s="6"/>
      <c r="I2" s="6"/>
      <c r="J2" s="6"/>
      <c r="K2" s="6"/>
      <c r="L2" s="6"/>
      <c r="M2" s="4"/>
      <c r="N2" s="4"/>
      <c r="O2" s="5"/>
    </row>
    <row r="3" spans="2:15" ht="29.25" customHeight="1" x14ac:dyDescent="0.25">
      <c r="B3" s="7"/>
      <c r="C3" s="8"/>
      <c r="D3" s="8"/>
      <c r="E3" s="8"/>
      <c r="F3" s="8"/>
      <c r="G3" s="8"/>
      <c r="H3" s="8"/>
      <c r="I3" s="8"/>
      <c r="J3" s="8"/>
      <c r="K3" s="8"/>
      <c r="L3" s="8"/>
      <c r="M3" s="8"/>
      <c r="N3" s="8"/>
      <c r="O3" s="9"/>
    </row>
    <row r="4" spans="2:15" ht="15.75" x14ac:dyDescent="0.25">
      <c r="B4" s="47"/>
      <c r="C4" s="12"/>
      <c r="D4" s="12"/>
      <c r="E4" s="12"/>
      <c r="F4" s="12"/>
      <c r="G4" s="12"/>
      <c r="H4" s="12"/>
      <c r="I4" s="12"/>
      <c r="J4" s="12"/>
      <c r="K4" s="12"/>
      <c r="L4" s="12"/>
      <c r="M4" s="12"/>
      <c r="N4" s="12"/>
      <c r="O4" s="48"/>
    </row>
    <row r="5" spans="2:15" ht="15.75" x14ac:dyDescent="0.25">
      <c r="B5" s="10"/>
      <c r="C5" s="11"/>
      <c r="D5" s="11"/>
      <c r="E5" s="11"/>
      <c r="F5" s="11"/>
      <c r="G5" s="11"/>
      <c r="H5" s="11"/>
      <c r="I5" s="11"/>
      <c r="J5" s="11"/>
      <c r="K5" s="11"/>
      <c r="L5" s="11"/>
      <c r="M5" s="11"/>
      <c r="N5" s="11"/>
      <c r="O5" s="13"/>
    </row>
    <row r="6" spans="2:15" ht="15.75" x14ac:dyDescent="0.25">
      <c r="B6" s="10"/>
      <c r="C6" s="11"/>
      <c r="D6" s="11"/>
      <c r="E6" s="11"/>
      <c r="F6" s="11"/>
      <c r="G6" s="11"/>
      <c r="H6" s="11"/>
      <c r="I6" s="11"/>
      <c r="J6" s="11"/>
      <c r="K6" s="11"/>
      <c r="L6" s="11"/>
      <c r="M6" s="11"/>
      <c r="N6" s="11"/>
      <c r="O6" s="13"/>
    </row>
    <row r="7" spans="2:15" ht="15.75" x14ac:dyDescent="0.25">
      <c r="B7" s="10"/>
      <c r="C7" s="11"/>
      <c r="D7" s="11"/>
      <c r="E7" s="11"/>
      <c r="F7" s="11"/>
      <c r="G7" s="11"/>
      <c r="H7" s="11"/>
      <c r="I7" s="11"/>
      <c r="J7" s="11"/>
      <c r="K7" s="11"/>
      <c r="L7" s="11"/>
      <c r="M7" s="11"/>
      <c r="N7" s="11"/>
      <c r="O7" s="13"/>
    </row>
    <row r="8" spans="2:15" ht="16.5" thickBot="1" x14ac:dyDescent="0.3">
      <c r="B8" s="397" t="s">
        <v>9</v>
      </c>
      <c r="C8" s="398"/>
      <c r="D8" s="14" t="s">
        <v>1</v>
      </c>
      <c r="E8" s="14" t="s">
        <v>2</v>
      </c>
      <c r="F8" s="14" t="s">
        <v>0</v>
      </c>
      <c r="G8" s="14" t="s">
        <v>1</v>
      </c>
      <c r="H8" s="14" t="s">
        <v>2</v>
      </c>
      <c r="I8" s="14" t="s">
        <v>0</v>
      </c>
      <c r="J8" s="14" t="s">
        <v>1</v>
      </c>
      <c r="K8" s="14" t="s">
        <v>2</v>
      </c>
      <c r="L8" s="14" t="s">
        <v>0</v>
      </c>
      <c r="M8" s="14" t="s">
        <v>1</v>
      </c>
      <c r="N8" s="14" t="s">
        <v>2</v>
      </c>
      <c r="O8" s="15" t="s">
        <v>0</v>
      </c>
    </row>
    <row r="9" spans="2:15" ht="16.5" thickTop="1" x14ac:dyDescent="0.25">
      <c r="B9" s="16"/>
      <c r="C9" s="17"/>
      <c r="D9" s="18"/>
      <c r="E9" s="18"/>
      <c r="F9" s="19"/>
      <c r="G9" s="18"/>
      <c r="H9" s="18"/>
      <c r="I9" s="19"/>
      <c r="J9" s="18"/>
      <c r="K9" s="18"/>
      <c r="L9" s="19"/>
      <c r="M9" s="18"/>
      <c r="N9" s="18"/>
      <c r="O9" s="20"/>
    </row>
    <row r="10" spans="2:15" ht="15.75" x14ac:dyDescent="0.25">
      <c r="B10" s="458">
        <v>43967</v>
      </c>
      <c r="C10" s="459"/>
      <c r="D10" s="51">
        <v>157506</v>
      </c>
      <c r="E10" s="50">
        <v>126798</v>
      </c>
      <c r="F10" s="52">
        <f>+E10+D10</f>
        <v>284304</v>
      </c>
      <c r="G10" s="50">
        <v>245393</v>
      </c>
      <c r="H10" s="50">
        <v>112791</v>
      </c>
      <c r="I10" s="52">
        <f>+G10+H10</f>
        <v>358184</v>
      </c>
      <c r="J10" s="50" t="s">
        <v>12</v>
      </c>
      <c r="K10" s="50" t="s">
        <v>13</v>
      </c>
      <c r="L10" s="52" t="s">
        <v>14</v>
      </c>
      <c r="M10" s="25" t="s">
        <v>15</v>
      </c>
      <c r="N10" s="25">
        <v>453000</v>
      </c>
      <c r="O10" s="49" t="s">
        <v>16</v>
      </c>
    </row>
    <row r="11" spans="2:15" ht="9" customHeight="1" x14ac:dyDescent="0.25">
      <c r="B11" s="10"/>
      <c r="C11" s="28"/>
      <c r="D11" s="50"/>
      <c r="E11" s="50"/>
      <c r="F11" s="53"/>
      <c r="G11" s="50"/>
      <c r="H11" s="50"/>
      <c r="I11" s="52"/>
      <c r="J11" s="50"/>
      <c r="K11" s="50"/>
      <c r="L11" s="52"/>
      <c r="M11" s="25"/>
      <c r="N11" s="25"/>
      <c r="O11" s="49"/>
    </row>
    <row r="12" spans="2:15" ht="15.75" x14ac:dyDescent="0.25">
      <c r="B12" s="460" t="s">
        <v>37</v>
      </c>
      <c r="C12" s="461"/>
      <c r="D12" s="50" t="s">
        <v>23</v>
      </c>
      <c r="E12" s="54">
        <v>560000</v>
      </c>
      <c r="F12" s="52" t="s">
        <v>22</v>
      </c>
      <c r="G12" s="50" t="s">
        <v>29</v>
      </c>
      <c r="H12" s="54">
        <v>435000</v>
      </c>
      <c r="I12" s="56" t="s">
        <v>19</v>
      </c>
      <c r="J12" s="50" t="s">
        <v>25</v>
      </c>
      <c r="K12" s="55" t="s">
        <v>24</v>
      </c>
      <c r="L12" s="57" t="s">
        <v>8</v>
      </c>
      <c r="M12" s="25" t="s">
        <v>17</v>
      </c>
      <c r="N12" s="25">
        <v>364000</v>
      </c>
      <c r="O12" s="49" t="s">
        <v>18</v>
      </c>
    </row>
    <row r="13" spans="2:15" ht="7.5" customHeight="1" x14ac:dyDescent="0.25">
      <c r="B13" s="10"/>
      <c r="C13" s="28"/>
      <c r="D13" s="25"/>
      <c r="E13" s="25"/>
      <c r="F13" s="23"/>
      <c r="G13" s="25"/>
      <c r="H13" s="25"/>
      <c r="I13" s="23"/>
      <c r="J13" s="25"/>
      <c r="K13" s="25"/>
      <c r="L13" s="23"/>
      <c r="M13" s="25"/>
      <c r="N13" s="25"/>
      <c r="O13" s="31"/>
    </row>
    <row r="14" spans="2:15" ht="6.75" customHeight="1" thickBot="1" x14ac:dyDescent="0.3">
      <c r="B14" s="32"/>
      <c r="C14" s="33"/>
      <c r="D14" s="34"/>
      <c r="E14" s="34"/>
      <c r="F14" s="35"/>
      <c r="G14" s="34"/>
      <c r="H14" s="34"/>
      <c r="I14" s="35"/>
      <c r="J14" s="34"/>
      <c r="K14" s="34"/>
      <c r="L14" s="35"/>
      <c r="M14" s="34"/>
      <c r="N14" s="34"/>
      <c r="O14" s="36"/>
    </row>
    <row r="15" spans="2:15" ht="31.5" customHeight="1" thickTop="1" x14ac:dyDescent="0.25">
      <c r="B15" s="462" t="s">
        <v>11</v>
      </c>
      <c r="C15" s="463"/>
      <c r="D15" s="464" t="s">
        <v>19</v>
      </c>
      <c r="E15" s="465"/>
      <c r="F15" s="466"/>
      <c r="G15" s="464" t="s">
        <v>20</v>
      </c>
      <c r="H15" s="465"/>
      <c r="I15" s="466"/>
      <c r="J15" s="464" t="s">
        <v>47</v>
      </c>
      <c r="K15" s="465"/>
      <c r="L15" s="466"/>
      <c r="M15" s="467" t="s">
        <v>10</v>
      </c>
      <c r="N15" s="468"/>
      <c r="O15" s="469"/>
    </row>
    <row r="16" spans="2:15" ht="2.25" customHeight="1" thickBot="1" x14ac:dyDescent="0.3">
      <c r="B16" s="397"/>
      <c r="C16" s="470"/>
      <c r="D16" s="398"/>
      <c r="E16" s="398"/>
      <c r="F16" s="42"/>
      <c r="G16" s="43"/>
      <c r="H16" s="398"/>
      <c r="I16" s="470"/>
      <c r="J16" s="398"/>
      <c r="K16" s="398"/>
      <c r="L16" s="42"/>
      <c r="M16" s="43"/>
      <c r="N16" s="398"/>
      <c r="O16" s="471"/>
    </row>
    <row r="17" spans="2:15" ht="16.5" thickTop="1" x14ac:dyDescent="0.25">
      <c r="B17" s="10"/>
      <c r="C17" s="11"/>
      <c r="D17" s="11"/>
      <c r="E17" s="11"/>
      <c r="F17" s="11"/>
      <c r="G17" s="11"/>
      <c r="H17" s="11"/>
      <c r="I17" s="11"/>
      <c r="J17" s="11"/>
      <c r="K17" s="11"/>
      <c r="L17" s="11"/>
      <c r="M17" s="11"/>
      <c r="N17" s="11"/>
      <c r="O17" s="13"/>
    </row>
    <row r="18" spans="2:15" ht="15.75" x14ac:dyDescent="0.25">
      <c r="B18" s="10"/>
      <c r="C18" s="11"/>
      <c r="D18" s="11"/>
      <c r="E18" s="11"/>
      <c r="F18" s="11"/>
      <c r="G18" s="11"/>
      <c r="H18" s="11"/>
      <c r="I18" s="11"/>
      <c r="J18" s="11"/>
      <c r="K18" s="11"/>
      <c r="L18" s="11"/>
      <c r="M18" s="11"/>
      <c r="N18" s="11"/>
      <c r="O18" s="13"/>
    </row>
    <row r="19" spans="2:15" ht="15.75" x14ac:dyDescent="0.25">
      <c r="B19" s="10"/>
      <c r="C19" s="11"/>
      <c r="D19" s="11"/>
      <c r="E19" s="11"/>
      <c r="F19" s="11"/>
      <c r="G19" s="11"/>
      <c r="H19" s="11"/>
      <c r="I19" s="11"/>
      <c r="J19" s="11"/>
      <c r="K19" s="11"/>
      <c r="L19" s="11"/>
      <c r="M19" s="11"/>
      <c r="N19" s="11"/>
      <c r="O19" s="13"/>
    </row>
    <row r="20" spans="2:15" ht="15.75" x14ac:dyDescent="0.25">
      <c r="B20" s="10"/>
      <c r="C20" s="11"/>
      <c r="D20" s="11"/>
      <c r="E20" s="11"/>
      <c r="F20" s="11"/>
      <c r="G20" s="11"/>
      <c r="H20" s="11"/>
      <c r="I20" s="11"/>
      <c r="J20" s="11"/>
      <c r="K20" s="11"/>
      <c r="L20" s="11"/>
      <c r="M20" s="11"/>
      <c r="N20" s="11"/>
      <c r="O20" s="13"/>
    </row>
    <row r="21" spans="2:15" ht="15.75" x14ac:dyDescent="0.25">
      <c r="B21" s="10"/>
      <c r="C21" s="11"/>
      <c r="D21" s="11"/>
      <c r="E21" s="11"/>
      <c r="F21" s="11"/>
      <c r="G21" s="11"/>
      <c r="H21" s="11"/>
      <c r="I21" s="11"/>
      <c r="J21" s="11"/>
      <c r="K21" s="11"/>
      <c r="L21" s="11"/>
      <c r="M21" s="11"/>
      <c r="N21" s="11"/>
      <c r="O21" s="13"/>
    </row>
    <row r="22" spans="2:15" ht="15.75" x14ac:dyDescent="0.25">
      <c r="B22" s="10"/>
      <c r="C22" s="11"/>
      <c r="D22" s="11"/>
      <c r="E22" s="11"/>
      <c r="F22" s="11"/>
      <c r="G22" s="11"/>
      <c r="H22" s="11"/>
      <c r="I22" s="11"/>
      <c r="J22" s="11"/>
      <c r="K22" s="11"/>
      <c r="L22" s="11"/>
      <c r="M22" s="11"/>
      <c r="N22" s="11"/>
      <c r="O22" s="13"/>
    </row>
    <row r="23" spans="2:15" ht="16.5" thickBot="1" x14ac:dyDescent="0.3">
      <c r="B23" s="44"/>
      <c r="C23" s="45"/>
      <c r="D23" s="45"/>
      <c r="E23" s="45"/>
      <c r="F23" s="45"/>
      <c r="G23" s="45"/>
      <c r="H23" s="45"/>
      <c r="I23" s="45"/>
      <c r="J23" s="45"/>
      <c r="K23" s="45"/>
      <c r="L23" s="45"/>
      <c r="M23" s="45"/>
      <c r="N23" s="45"/>
      <c r="O23" s="46"/>
    </row>
    <row r="24" spans="2:15" x14ac:dyDescent="0.25">
      <c r="B24" s="4"/>
      <c r="C24" s="4"/>
      <c r="D24" s="4"/>
      <c r="E24" s="4"/>
      <c r="F24" s="4"/>
      <c r="G24" s="4"/>
      <c r="H24" s="4"/>
      <c r="I24" s="4"/>
      <c r="J24" s="4"/>
      <c r="K24" s="4"/>
      <c r="L24" s="4"/>
      <c r="M24" s="4"/>
      <c r="N24" s="4"/>
      <c r="O24" s="5"/>
    </row>
    <row r="25" spans="2:15" x14ac:dyDescent="0.25">
      <c r="B25" s="4"/>
      <c r="C25" s="4"/>
      <c r="D25" s="4"/>
      <c r="E25" s="4"/>
      <c r="F25" s="4"/>
      <c r="G25" s="4"/>
      <c r="H25" s="4"/>
      <c r="I25" s="4"/>
      <c r="J25" s="4"/>
      <c r="K25" s="4"/>
      <c r="L25" s="4"/>
      <c r="M25" s="4"/>
      <c r="N25" s="4"/>
      <c r="O25" s="5"/>
    </row>
    <row r="26" spans="2:15" x14ac:dyDescent="0.25">
      <c r="B26" s="1"/>
      <c r="M26" s="1"/>
      <c r="N26" s="1"/>
    </row>
    <row r="27" spans="2:15" x14ac:dyDescent="0.25">
      <c r="M27" s="1"/>
      <c r="N27" s="1"/>
    </row>
    <row r="28" spans="2:15" x14ac:dyDescent="0.25">
      <c r="M28" s="1"/>
      <c r="N28" s="1"/>
    </row>
    <row r="29" spans="2:15" x14ac:dyDescent="0.25">
      <c r="M29" s="1"/>
      <c r="N29" s="1"/>
    </row>
    <row r="30" spans="2:15" x14ac:dyDescent="0.25">
      <c r="M30" s="1"/>
      <c r="N30" s="1"/>
    </row>
    <row r="31" spans="2:15" x14ac:dyDescent="0.25">
      <c r="M31" s="1"/>
      <c r="N31" s="1"/>
    </row>
    <row r="32" spans="2:15" x14ac:dyDescent="0.25">
      <c r="M32" s="1"/>
      <c r="N32" s="1"/>
    </row>
    <row r="33" spans="2:14" x14ac:dyDescent="0.25">
      <c r="M33" s="1"/>
      <c r="N33" s="1"/>
    </row>
    <row r="34" spans="2:14" x14ac:dyDescent="0.25">
      <c r="B34" s="1"/>
      <c r="M34" s="1"/>
      <c r="N34" s="1"/>
    </row>
    <row r="35" spans="2:14" x14ac:dyDescent="0.25">
      <c r="B35" s="1"/>
      <c r="M35" s="1"/>
      <c r="N35" s="1"/>
    </row>
    <row r="36" spans="2:14" x14ac:dyDescent="0.25">
      <c r="B36" s="1"/>
      <c r="M36" s="1"/>
      <c r="N36" s="1"/>
    </row>
    <row r="37" spans="2:14" x14ac:dyDescent="0.25">
      <c r="B37" s="1"/>
      <c r="M37" s="1"/>
      <c r="N37" s="1"/>
    </row>
    <row r="38" spans="2:14" x14ac:dyDescent="0.25">
      <c r="B38" s="1"/>
      <c r="M38" s="1"/>
      <c r="N38" s="1"/>
    </row>
    <row r="39" spans="2:14" x14ac:dyDescent="0.25">
      <c r="B39" s="1"/>
      <c r="M39" s="1"/>
      <c r="N39" s="1"/>
    </row>
    <row r="40" spans="2:14" x14ac:dyDescent="0.25">
      <c r="B40" s="1"/>
      <c r="M40" s="1"/>
      <c r="N40" s="1"/>
    </row>
    <row r="41" spans="2:14" x14ac:dyDescent="0.25">
      <c r="B41" s="1"/>
      <c r="M41" s="1"/>
      <c r="N41" s="1"/>
    </row>
    <row r="42" spans="2:14" x14ac:dyDescent="0.25">
      <c r="B42" s="1"/>
      <c r="C42" s="1"/>
      <c r="D42" s="1"/>
      <c r="E42" s="1"/>
      <c r="F42" s="1"/>
      <c r="G42" s="1"/>
      <c r="H42" s="1"/>
      <c r="I42" s="1"/>
      <c r="M42" s="1"/>
      <c r="N42" s="1"/>
    </row>
    <row r="43" spans="2:14" x14ac:dyDescent="0.25">
      <c r="B43" s="1"/>
      <c r="C43" s="1"/>
      <c r="D43" s="1"/>
      <c r="E43" s="1"/>
      <c r="F43" s="1"/>
      <c r="G43" s="1"/>
      <c r="H43" s="1"/>
      <c r="I43" s="1"/>
      <c r="M43" s="1"/>
      <c r="N43" s="1"/>
    </row>
    <row r="44" spans="2:14" x14ac:dyDescent="0.25">
      <c r="B44" s="1"/>
      <c r="C44" s="1"/>
      <c r="D44" s="1"/>
      <c r="E44" s="1"/>
      <c r="F44" s="1"/>
      <c r="G44" s="1"/>
      <c r="H44" s="1"/>
      <c r="I44" s="1"/>
      <c r="M44" s="1"/>
      <c r="N44" s="1"/>
    </row>
    <row r="45" spans="2:14" x14ac:dyDescent="0.25">
      <c r="B45" s="1"/>
      <c r="C45" s="1"/>
      <c r="D45" s="1"/>
      <c r="E45" s="1"/>
      <c r="F45" s="1"/>
      <c r="G45" s="1"/>
      <c r="H45" s="1"/>
      <c r="I45" s="1"/>
      <c r="M45" s="1"/>
      <c r="N45" s="1"/>
    </row>
  </sheetData>
  <mergeCells count="13">
    <mergeCell ref="B8:C8"/>
    <mergeCell ref="B10:C10"/>
    <mergeCell ref="B12:C12"/>
    <mergeCell ref="B15:C15"/>
    <mergeCell ref="M15:O15"/>
    <mergeCell ref="D15:F15"/>
    <mergeCell ref="G15:I15"/>
    <mergeCell ref="J15:L15"/>
    <mergeCell ref="B16:C16"/>
    <mergeCell ref="D16:E16"/>
    <mergeCell ref="H16:I16"/>
    <mergeCell ref="J16:K16"/>
    <mergeCell ref="N16:O16"/>
  </mergeCells>
  <pageMargins left="0.25" right="0.25" top="0.75" bottom="0.75" header="0.3" footer="0.3"/>
  <pageSetup scale="67" orientation="landscape" r:id="rId1"/>
  <drawing r:id="rId2"/>
  <legacyDrawing r:id="rId3"/>
  <oleObjects>
    <mc:AlternateContent xmlns:mc="http://schemas.openxmlformats.org/markup-compatibility/2006">
      <mc:Choice Requires="x14">
        <oleObject progId="Word.Document.12" shapeId="2049" r:id="rId4">
          <objectPr defaultSize="0" r:id="rId5">
            <anchor moveWithCells="1">
              <from>
                <xdr:col>6</xdr:col>
                <xdr:colOff>66675</xdr:colOff>
                <xdr:row>4</xdr:row>
                <xdr:rowOff>66675</xdr:rowOff>
              </from>
              <to>
                <xdr:col>8</xdr:col>
                <xdr:colOff>314325</xdr:colOff>
                <xdr:row>6</xdr:row>
                <xdr:rowOff>47625</xdr:rowOff>
              </to>
            </anchor>
          </objectPr>
        </oleObject>
      </mc:Choice>
      <mc:Fallback>
        <oleObject progId="Word.Document.12" shapeId="2049" r:id="rId4"/>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43"/>
  <sheetViews>
    <sheetView showGridLines="0" zoomScaleNormal="100" workbookViewId="0">
      <selection activeCell="K29" sqref="K29"/>
    </sheetView>
  </sheetViews>
  <sheetFormatPr defaultRowHeight="15" x14ac:dyDescent="0.25"/>
  <cols>
    <col min="3" max="3" width="15.42578125" customWidth="1"/>
    <col min="4" max="5" width="13.140625" bestFit="1" customWidth="1"/>
    <col min="6" max="6" width="12.140625" customWidth="1"/>
    <col min="7" max="8" width="13.140625" bestFit="1" customWidth="1"/>
    <col min="9" max="9" width="12.42578125" customWidth="1"/>
    <col min="10" max="10" width="13.5703125" bestFit="1" customWidth="1"/>
    <col min="11" max="11" width="14.85546875" bestFit="1" customWidth="1"/>
    <col min="12" max="12" width="12.28515625" customWidth="1"/>
    <col min="13" max="13" width="12.85546875" bestFit="1" customWidth="1"/>
    <col min="14" max="14" width="11" bestFit="1" customWidth="1"/>
    <col min="15" max="15" width="13.5703125" bestFit="1" customWidth="1"/>
    <col min="18" max="19" width="18" bestFit="1" customWidth="1"/>
    <col min="20" max="20" width="16.28515625" bestFit="1" customWidth="1"/>
  </cols>
  <sheetData>
    <row r="2" spans="2:15" ht="15.75" thickBot="1" x14ac:dyDescent="0.3">
      <c r="B2" s="4"/>
      <c r="C2" s="4"/>
      <c r="D2" s="6"/>
      <c r="E2" s="6"/>
      <c r="F2" s="6"/>
      <c r="G2" s="6"/>
      <c r="H2" s="6"/>
      <c r="I2" s="6"/>
      <c r="J2" s="6"/>
      <c r="K2" s="6"/>
      <c r="L2" s="6"/>
      <c r="M2" s="4"/>
      <c r="N2" s="4"/>
      <c r="O2" s="5"/>
    </row>
    <row r="3" spans="2:15" ht="29.25" customHeight="1" x14ac:dyDescent="0.25">
      <c r="B3" s="7"/>
      <c r="C3" s="8"/>
      <c r="D3" s="8"/>
      <c r="E3" s="8"/>
      <c r="F3" s="8"/>
      <c r="G3" s="8"/>
      <c r="H3" s="8"/>
      <c r="I3" s="8"/>
      <c r="J3" s="8"/>
      <c r="K3" s="8"/>
      <c r="L3" s="8"/>
      <c r="M3" s="8"/>
      <c r="N3" s="8"/>
      <c r="O3" s="9"/>
    </row>
    <row r="4" spans="2:15" ht="15.75" x14ac:dyDescent="0.25">
      <c r="B4" s="47"/>
      <c r="C4" s="12"/>
      <c r="D4" s="12"/>
      <c r="E4" s="12"/>
      <c r="F4" s="12"/>
      <c r="G4" s="12"/>
      <c r="H4" s="12"/>
      <c r="I4" s="12"/>
      <c r="J4" s="12"/>
      <c r="K4" s="12"/>
      <c r="L4" s="12"/>
      <c r="M4" s="12"/>
      <c r="N4" s="12"/>
      <c r="O4" s="48"/>
    </row>
    <row r="5" spans="2:15" ht="15.75" x14ac:dyDescent="0.25">
      <c r="B5" s="10"/>
      <c r="C5" s="11"/>
      <c r="D5" s="11"/>
      <c r="E5" s="11"/>
      <c r="F5" s="11"/>
      <c r="G5" s="11"/>
      <c r="H5" s="11"/>
      <c r="I5" s="11"/>
      <c r="J5" s="11"/>
      <c r="K5" s="11"/>
      <c r="L5" s="11"/>
      <c r="M5" s="11"/>
      <c r="N5" s="11"/>
      <c r="O5" s="13"/>
    </row>
    <row r="6" spans="2:15" ht="15.75" x14ac:dyDescent="0.25">
      <c r="B6" s="10"/>
      <c r="C6" s="11"/>
      <c r="D6" s="11"/>
      <c r="E6" s="11"/>
      <c r="F6" s="11"/>
      <c r="G6" s="11"/>
      <c r="H6" s="11"/>
      <c r="I6" s="11"/>
      <c r="J6" s="11"/>
      <c r="K6" s="11"/>
      <c r="L6" s="11"/>
      <c r="M6" s="11"/>
      <c r="N6" s="11"/>
      <c r="O6" s="13"/>
    </row>
    <row r="7" spans="2:15" ht="15.75" x14ac:dyDescent="0.25">
      <c r="B7" s="10"/>
      <c r="C7" s="11"/>
      <c r="D7" s="11"/>
      <c r="E7" s="11"/>
      <c r="F7" s="11"/>
      <c r="G7" s="11"/>
      <c r="H7" s="11"/>
      <c r="I7" s="11"/>
      <c r="J7" s="11"/>
      <c r="K7" s="11"/>
      <c r="L7" s="11"/>
      <c r="M7" s="11"/>
      <c r="N7" s="11"/>
      <c r="O7" s="13"/>
    </row>
    <row r="8" spans="2:15" ht="16.5" thickBot="1" x14ac:dyDescent="0.3">
      <c r="B8" s="397" t="s">
        <v>9</v>
      </c>
      <c r="C8" s="398"/>
      <c r="D8" s="14" t="s">
        <v>1</v>
      </c>
      <c r="E8" s="14" t="s">
        <v>2</v>
      </c>
      <c r="F8" s="14" t="s">
        <v>0</v>
      </c>
      <c r="G8" s="14" t="s">
        <v>1</v>
      </c>
      <c r="H8" s="14" t="s">
        <v>2</v>
      </c>
      <c r="I8" s="14" t="s">
        <v>0</v>
      </c>
      <c r="J8" s="14" t="s">
        <v>1</v>
      </c>
      <c r="K8" s="14" t="s">
        <v>2</v>
      </c>
      <c r="L8" s="14" t="s">
        <v>0</v>
      </c>
      <c r="M8" s="14" t="s">
        <v>1</v>
      </c>
      <c r="N8" s="14" t="s">
        <v>2</v>
      </c>
      <c r="O8" s="15" t="s">
        <v>0</v>
      </c>
    </row>
    <row r="9" spans="2:15" ht="16.5" thickTop="1" x14ac:dyDescent="0.25">
      <c r="B9" s="16"/>
      <c r="C9" s="17"/>
      <c r="D9" s="18"/>
      <c r="E9" s="18"/>
      <c r="F9" s="19"/>
      <c r="G9" s="18"/>
      <c r="H9" s="18"/>
      <c r="I9" s="19"/>
      <c r="J9" s="18"/>
      <c r="K9" s="18"/>
      <c r="L9" s="19"/>
      <c r="M9" s="18"/>
      <c r="N9" s="18"/>
      <c r="O9" s="20"/>
    </row>
    <row r="10" spans="2:15" ht="15.75" x14ac:dyDescent="0.25">
      <c r="B10" s="458">
        <v>43960</v>
      </c>
      <c r="C10" s="459"/>
      <c r="D10" s="21">
        <v>189901</v>
      </c>
      <c r="E10" s="22">
        <v>160162</v>
      </c>
      <c r="F10" s="23">
        <v>350063</v>
      </c>
      <c r="G10" s="24">
        <v>213664</v>
      </c>
      <c r="H10" s="25">
        <v>136659</v>
      </c>
      <c r="I10" s="23">
        <v>350323</v>
      </c>
      <c r="J10" s="25" t="s">
        <v>6</v>
      </c>
      <c r="K10" s="25" t="s">
        <v>4</v>
      </c>
      <c r="L10" s="26" t="s">
        <v>5</v>
      </c>
      <c r="M10" s="25">
        <v>3266055</v>
      </c>
      <c r="N10" s="25">
        <v>363971</v>
      </c>
      <c r="O10" s="27">
        <v>3.6</v>
      </c>
    </row>
    <row r="11" spans="2:15" ht="9" customHeight="1" x14ac:dyDescent="0.25">
      <c r="B11" s="10"/>
      <c r="C11" s="28"/>
      <c r="D11" s="25"/>
      <c r="E11" s="25"/>
      <c r="F11" s="23"/>
      <c r="G11" s="25"/>
      <c r="H11" s="25"/>
      <c r="I11" s="23"/>
      <c r="J11" s="25"/>
      <c r="K11" s="25"/>
      <c r="L11" s="23"/>
      <c r="M11" s="25"/>
      <c r="N11" s="25"/>
      <c r="O11" s="27"/>
    </row>
    <row r="12" spans="2:15" ht="18.75" customHeight="1" x14ac:dyDescent="0.25">
      <c r="B12" s="460" t="s">
        <v>21</v>
      </c>
      <c r="C12" s="461"/>
      <c r="D12" s="21" t="s">
        <v>26</v>
      </c>
      <c r="E12" s="22">
        <v>400000</v>
      </c>
      <c r="F12" s="29">
        <v>4.0999999999999996</v>
      </c>
      <c r="G12" s="21" t="s">
        <v>36</v>
      </c>
      <c r="H12" s="22">
        <v>298000</v>
      </c>
      <c r="I12" s="29">
        <v>4.4000000000000004</v>
      </c>
      <c r="J12" s="25" t="s">
        <v>27</v>
      </c>
      <c r="K12" s="25" t="s">
        <v>28</v>
      </c>
      <c r="L12" s="30" t="s">
        <v>7</v>
      </c>
      <c r="M12" s="25">
        <v>3223211</v>
      </c>
      <c r="N12" s="25">
        <v>103864</v>
      </c>
      <c r="O12" s="27">
        <v>3.3</v>
      </c>
    </row>
    <row r="13" spans="2:15" ht="7.5" customHeight="1" x14ac:dyDescent="0.25">
      <c r="B13" s="10"/>
      <c r="C13" s="28"/>
      <c r="D13" s="25"/>
      <c r="E13" s="25"/>
      <c r="F13" s="23"/>
      <c r="G13" s="25"/>
      <c r="H13" s="25"/>
      <c r="I13" s="23"/>
      <c r="J13" s="25"/>
      <c r="K13" s="25"/>
      <c r="L13" s="23"/>
      <c r="M13" s="25"/>
      <c r="N13" s="25"/>
      <c r="O13" s="31"/>
    </row>
    <row r="14" spans="2:15" ht="6.75" customHeight="1" thickBot="1" x14ac:dyDescent="0.3">
      <c r="B14" s="32"/>
      <c r="C14" s="33"/>
      <c r="D14" s="34"/>
      <c r="E14" s="34"/>
      <c r="F14" s="35"/>
      <c r="G14" s="34"/>
      <c r="H14" s="34"/>
      <c r="I14" s="35"/>
      <c r="J14" s="34"/>
      <c r="K14" s="34"/>
      <c r="L14" s="35"/>
      <c r="M14" s="34"/>
      <c r="N14" s="34"/>
      <c r="O14" s="36"/>
    </row>
    <row r="15" spans="2:15" ht="31.5" customHeight="1" thickTop="1" x14ac:dyDescent="0.25">
      <c r="B15" s="462" t="s">
        <v>3</v>
      </c>
      <c r="C15" s="463"/>
      <c r="D15" s="25"/>
      <c r="E15" s="25"/>
      <c r="F15" s="37">
        <v>4.5999999999999996</v>
      </c>
      <c r="G15" s="38"/>
      <c r="H15" s="39"/>
      <c r="I15" s="37">
        <v>4.7</v>
      </c>
      <c r="J15" s="40"/>
      <c r="K15" s="40"/>
      <c r="L15" s="41" t="s">
        <v>8</v>
      </c>
      <c r="M15" s="467" t="s">
        <v>10</v>
      </c>
      <c r="N15" s="468"/>
      <c r="O15" s="469"/>
    </row>
    <row r="16" spans="2:15" ht="2.25" customHeight="1" thickBot="1" x14ac:dyDescent="0.3">
      <c r="B16" s="397"/>
      <c r="C16" s="470"/>
      <c r="D16" s="398"/>
      <c r="E16" s="398"/>
      <c r="F16" s="42"/>
      <c r="G16" s="43"/>
      <c r="H16" s="398"/>
      <c r="I16" s="470"/>
      <c r="J16" s="398"/>
      <c r="K16" s="398"/>
      <c r="L16" s="42"/>
      <c r="M16" s="43"/>
      <c r="N16" s="398"/>
      <c r="O16" s="471"/>
    </row>
    <row r="17" spans="2:20" ht="16.5" thickTop="1" x14ac:dyDescent="0.25">
      <c r="B17" s="10"/>
      <c r="C17" s="11"/>
      <c r="D17" s="11"/>
      <c r="E17" s="11"/>
      <c r="F17" s="11"/>
      <c r="G17" s="11"/>
      <c r="H17" s="11"/>
      <c r="I17" s="11"/>
      <c r="J17" s="11"/>
      <c r="K17" s="11"/>
      <c r="L17" s="11"/>
      <c r="M17" s="11"/>
      <c r="N17" s="11"/>
      <c r="O17" s="13"/>
    </row>
    <row r="18" spans="2:20" ht="15.75" x14ac:dyDescent="0.25">
      <c r="B18" s="10"/>
      <c r="C18" s="11"/>
      <c r="D18" s="11"/>
      <c r="E18" s="11"/>
      <c r="F18" s="11"/>
      <c r="G18" s="11"/>
      <c r="H18" s="11"/>
      <c r="I18" s="11"/>
      <c r="J18" s="11"/>
      <c r="K18" s="11"/>
      <c r="L18" s="11"/>
      <c r="M18" s="11"/>
      <c r="N18" s="11"/>
      <c r="O18" s="13"/>
    </row>
    <row r="19" spans="2:20" ht="15.75" x14ac:dyDescent="0.25">
      <c r="B19" s="10"/>
      <c r="C19" s="11"/>
      <c r="D19" s="11"/>
      <c r="E19" s="11"/>
      <c r="F19" s="11"/>
      <c r="G19" s="11"/>
      <c r="H19" s="11"/>
      <c r="I19" s="11"/>
      <c r="J19" s="11"/>
      <c r="K19" s="11"/>
      <c r="L19" s="11"/>
      <c r="M19" s="11"/>
      <c r="N19" s="11"/>
      <c r="O19" s="13"/>
    </row>
    <row r="20" spans="2:20" ht="15.75" x14ac:dyDescent="0.25">
      <c r="B20" s="10"/>
      <c r="C20" s="11"/>
      <c r="D20" s="11"/>
      <c r="E20" s="11"/>
      <c r="F20" s="11"/>
      <c r="G20" s="11"/>
      <c r="H20" s="11"/>
      <c r="I20" s="11"/>
      <c r="J20" s="11"/>
      <c r="K20" s="11"/>
      <c r="L20" s="11"/>
      <c r="M20" s="11"/>
      <c r="N20" s="11"/>
      <c r="O20" s="13"/>
    </row>
    <row r="21" spans="2:20" ht="15.75" x14ac:dyDescent="0.25">
      <c r="B21" s="10"/>
      <c r="C21" s="11"/>
      <c r="D21" s="11"/>
      <c r="E21" s="11"/>
      <c r="F21" s="11"/>
      <c r="G21" s="11"/>
      <c r="H21" s="11"/>
      <c r="I21" s="11"/>
      <c r="J21" s="11"/>
      <c r="K21" s="11"/>
      <c r="L21" s="11"/>
      <c r="M21" s="11"/>
      <c r="N21" s="11"/>
      <c r="O21" s="13"/>
    </row>
    <row r="22" spans="2:20" ht="15.75" x14ac:dyDescent="0.25">
      <c r="B22" s="10"/>
      <c r="C22" s="11"/>
      <c r="D22" s="11"/>
      <c r="E22" s="11"/>
      <c r="F22" s="11"/>
      <c r="G22" s="11"/>
      <c r="H22" s="11"/>
      <c r="I22" s="11"/>
      <c r="J22" s="11"/>
      <c r="K22" s="11"/>
      <c r="L22" s="11"/>
      <c r="M22" s="11"/>
      <c r="N22" s="11"/>
      <c r="O22" s="13"/>
    </row>
    <row r="23" spans="2:20" ht="16.5" thickBot="1" x14ac:dyDescent="0.3">
      <c r="B23" s="44"/>
      <c r="C23" s="45"/>
      <c r="D23" s="45"/>
      <c r="E23" s="45"/>
      <c r="F23" s="45"/>
      <c r="G23" s="45"/>
      <c r="H23" s="45"/>
      <c r="I23" s="45"/>
      <c r="J23" s="45"/>
      <c r="K23" s="45"/>
      <c r="L23" s="45"/>
      <c r="M23" s="45"/>
      <c r="N23" s="45"/>
      <c r="O23" s="46"/>
    </row>
    <row r="24" spans="2:20" x14ac:dyDescent="0.25">
      <c r="B24" s="4"/>
      <c r="C24" s="4"/>
      <c r="D24" s="4"/>
      <c r="E24" s="4"/>
      <c r="F24" s="4"/>
      <c r="G24" s="4"/>
      <c r="H24" s="4"/>
      <c r="I24" s="4"/>
      <c r="J24" s="4"/>
      <c r="K24" s="4"/>
      <c r="L24" s="4"/>
      <c r="M24" s="4"/>
      <c r="N24" s="4"/>
      <c r="O24" s="5"/>
    </row>
    <row r="25" spans="2:20" x14ac:dyDescent="0.25">
      <c r="B25" s="1"/>
      <c r="C25" s="1"/>
      <c r="D25" s="1"/>
      <c r="E25" s="1"/>
      <c r="F25" s="1"/>
      <c r="G25" s="1"/>
      <c r="H25" s="1"/>
      <c r="I25" s="1"/>
      <c r="J25" s="1"/>
      <c r="K25" s="1"/>
      <c r="L25" s="1"/>
      <c r="M25" s="1"/>
      <c r="N25" s="1"/>
    </row>
    <row r="26" spans="2:20" x14ac:dyDescent="0.25">
      <c r="B26" s="1"/>
      <c r="C26" s="1"/>
      <c r="D26" s="1"/>
      <c r="E26" s="1"/>
      <c r="F26" s="1"/>
      <c r="G26" s="1"/>
      <c r="H26" s="1"/>
      <c r="I26" s="1"/>
      <c r="J26" s="1"/>
      <c r="K26" s="1"/>
      <c r="L26" s="1"/>
      <c r="M26" s="1"/>
      <c r="N26" s="1"/>
      <c r="R26" s="2"/>
      <c r="S26" s="2"/>
      <c r="T26" s="2"/>
    </row>
    <row r="27" spans="2:20" x14ac:dyDescent="0.25">
      <c r="B27" s="1"/>
      <c r="C27" s="1"/>
      <c r="D27" s="1"/>
      <c r="E27" s="1"/>
      <c r="F27" s="1"/>
      <c r="G27" s="1"/>
      <c r="H27" s="1"/>
      <c r="I27" s="1"/>
      <c r="J27" s="1"/>
      <c r="K27" s="1"/>
      <c r="L27" s="1"/>
      <c r="M27" s="1"/>
      <c r="N27" s="1"/>
      <c r="R27" s="3"/>
      <c r="S27" s="3"/>
      <c r="T27" s="3"/>
    </row>
    <row r="28" spans="2:20" x14ac:dyDescent="0.25">
      <c r="B28" s="1"/>
      <c r="C28" s="1" t="s">
        <v>34</v>
      </c>
      <c r="D28" s="1"/>
      <c r="E28" s="1"/>
      <c r="F28" s="1"/>
      <c r="G28" s="1"/>
      <c r="H28" s="1"/>
      <c r="I28" s="1"/>
      <c r="J28" s="1"/>
      <c r="K28" s="1"/>
      <c r="L28" s="1"/>
      <c r="M28" s="1"/>
      <c r="N28" s="1"/>
      <c r="R28" s="2"/>
      <c r="S28" s="2"/>
      <c r="T28" s="2"/>
    </row>
    <row r="29" spans="2:20" x14ac:dyDescent="0.25">
      <c r="B29" s="1"/>
      <c r="C29" s="1"/>
      <c r="D29" s="1"/>
      <c r="E29" s="1"/>
      <c r="F29" s="1"/>
      <c r="G29" s="1"/>
      <c r="H29" s="1"/>
      <c r="I29" s="1"/>
      <c r="J29" s="1"/>
      <c r="K29" s="1"/>
      <c r="L29" s="1"/>
      <c r="M29" s="1"/>
      <c r="N29" s="1"/>
    </row>
    <row r="30" spans="2:20" x14ac:dyDescent="0.25">
      <c r="B30" s="1"/>
      <c r="C30" s="64" t="s">
        <v>35</v>
      </c>
      <c r="D30" s="1"/>
      <c r="E30" s="1"/>
      <c r="F30" s="1"/>
      <c r="H30" s="1"/>
      <c r="M30" s="1"/>
      <c r="N30" s="1"/>
    </row>
    <row r="31" spans="2:20" x14ac:dyDescent="0.25">
      <c r="B31" s="1"/>
      <c r="C31" s="65" t="s">
        <v>30</v>
      </c>
      <c r="D31" s="65" t="s">
        <v>31</v>
      </c>
      <c r="E31" s="1"/>
      <c r="F31" s="1"/>
      <c r="H31" s="1"/>
      <c r="M31" s="1"/>
      <c r="N31" s="1"/>
    </row>
    <row r="32" spans="2:20" x14ac:dyDescent="0.25">
      <c r="B32" s="1"/>
      <c r="C32" s="59">
        <v>43904</v>
      </c>
      <c r="D32" s="60">
        <v>58140.6</v>
      </c>
      <c r="E32" s="1"/>
      <c r="F32" s="1"/>
      <c r="H32" s="58"/>
      <c r="M32" s="1"/>
      <c r="N32" s="1"/>
    </row>
    <row r="33" spans="2:14" x14ac:dyDescent="0.25">
      <c r="B33" s="1"/>
      <c r="C33" s="59">
        <v>43911</v>
      </c>
      <c r="D33" s="60">
        <v>186754.65</v>
      </c>
      <c r="E33" s="1"/>
      <c r="F33" s="1"/>
      <c r="H33" s="58"/>
      <c r="M33" s="1"/>
      <c r="N33" s="1"/>
    </row>
    <row r="34" spans="2:14" x14ac:dyDescent="0.25">
      <c r="B34" s="1"/>
      <c r="C34" s="59">
        <v>43918</v>
      </c>
      <c r="D34" s="60">
        <v>1064754.6000000001</v>
      </c>
      <c r="E34" s="1"/>
      <c r="F34" s="1"/>
      <c r="H34" s="58"/>
      <c r="M34" s="1"/>
      <c r="N34" s="1"/>
    </row>
    <row r="35" spans="2:14" x14ac:dyDescent="0.25">
      <c r="B35" s="1"/>
      <c r="C35" s="59">
        <v>43925</v>
      </c>
      <c r="D35" s="60">
        <v>925346.05</v>
      </c>
      <c r="E35" s="1"/>
      <c r="F35" s="1"/>
      <c r="H35" s="58"/>
      <c r="M35" s="1"/>
      <c r="N35" s="1"/>
    </row>
    <row r="36" spans="2:14" x14ac:dyDescent="0.25">
      <c r="B36" s="1"/>
      <c r="C36" s="59">
        <v>43932</v>
      </c>
      <c r="D36" s="60">
        <v>660681.6</v>
      </c>
      <c r="E36" s="1"/>
      <c r="F36" s="1"/>
      <c r="H36" s="58"/>
      <c r="M36" s="1"/>
      <c r="N36" s="1"/>
    </row>
    <row r="37" spans="2:14" x14ac:dyDescent="0.25">
      <c r="B37" s="1"/>
      <c r="C37" s="59">
        <v>43939</v>
      </c>
      <c r="D37" s="60">
        <v>533085.9</v>
      </c>
      <c r="E37" s="1"/>
      <c r="F37" s="1"/>
      <c r="H37" s="58"/>
      <c r="M37" s="1"/>
      <c r="N37" s="1"/>
    </row>
    <row r="38" spans="2:14" x14ac:dyDescent="0.25">
      <c r="B38" s="1"/>
      <c r="C38" s="59">
        <v>43946</v>
      </c>
      <c r="D38" s="60">
        <v>327586.5</v>
      </c>
      <c r="E38" s="1"/>
      <c r="F38" s="1"/>
      <c r="H38" s="58"/>
      <c r="M38" s="1"/>
      <c r="N38" s="1"/>
    </row>
    <row r="39" spans="2:14" x14ac:dyDescent="0.25">
      <c r="B39" s="1"/>
      <c r="C39" s="59">
        <v>43953</v>
      </c>
      <c r="D39" s="60">
        <v>317796</v>
      </c>
      <c r="E39" s="1"/>
      <c r="F39" s="1"/>
      <c r="M39" s="1"/>
      <c r="N39" s="1"/>
    </row>
    <row r="40" spans="2:14" x14ac:dyDescent="0.25">
      <c r="B40" s="1"/>
      <c r="C40" s="59">
        <v>43960</v>
      </c>
      <c r="D40" s="60">
        <v>213664</v>
      </c>
      <c r="E40" s="1"/>
      <c r="F40" s="1"/>
      <c r="H40" s="1"/>
      <c r="M40" s="1"/>
      <c r="N40" s="1"/>
    </row>
    <row r="41" spans="2:14" x14ac:dyDescent="0.25">
      <c r="B41" s="1"/>
      <c r="C41" s="59">
        <v>43967</v>
      </c>
      <c r="D41" s="63">
        <v>245393</v>
      </c>
      <c r="E41" s="1">
        <v>722</v>
      </c>
      <c r="F41" s="66">
        <f>E41+D41</f>
        <v>246115</v>
      </c>
      <c r="H41" s="1"/>
      <c r="M41" s="1"/>
      <c r="N41" s="1"/>
    </row>
    <row r="42" spans="2:14" x14ac:dyDescent="0.25">
      <c r="B42" s="1"/>
      <c r="C42" s="61" t="s">
        <v>32</v>
      </c>
      <c r="D42" s="1"/>
      <c r="E42" s="62">
        <f>SUM(D32:D39)</f>
        <v>4074145.9000000004</v>
      </c>
      <c r="F42" s="1"/>
      <c r="H42" s="1"/>
      <c r="M42" s="1"/>
      <c r="N42" s="1"/>
    </row>
    <row r="43" spans="2:14" x14ac:dyDescent="0.25">
      <c r="B43" s="1"/>
      <c r="C43" s="61" t="s">
        <v>33</v>
      </c>
      <c r="D43" s="1"/>
      <c r="E43" s="62">
        <f>SUM(D32:D40)</f>
        <v>4287809.9000000004</v>
      </c>
      <c r="F43" s="1"/>
      <c r="H43" s="1"/>
      <c r="M43" s="1"/>
      <c r="N43" s="1"/>
    </row>
  </sheetData>
  <mergeCells count="10">
    <mergeCell ref="M15:O15"/>
    <mergeCell ref="B15:C15"/>
    <mergeCell ref="B8:C8"/>
    <mergeCell ref="B10:C10"/>
    <mergeCell ref="B12:C12"/>
    <mergeCell ref="H16:I16"/>
    <mergeCell ref="J16:K16"/>
    <mergeCell ref="N16:O16"/>
    <mergeCell ref="B16:C16"/>
    <mergeCell ref="D16:E16"/>
  </mergeCells>
  <pageMargins left="0.25" right="0.25" top="0.75" bottom="0.75" header="0.3" footer="0.3"/>
  <pageSetup scale="67" orientation="landscape" r:id="rId1"/>
  <drawing r:id="rId2"/>
  <legacyDrawing r:id="rId3"/>
  <oleObjects>
    <mc:AlternateContent xmlns:mc="http://schemas.openxmlformats.org/markup-compatibility/2006">
      <mc:Choice Requires="x14">
        <oleObject progId="Word.Document.12" shapeId="1028" r:id="rId4">
          <objectPr defaultSize="0" r:id="rId5">
            <anchor moveWithCells="1">
              <from>
                <xdr:col>6</xdr:col>
                <xdr:colOff>66675</xdr:colOff>
                <xdr:row>4</xdr:row>
                <xdr:rowOff>66675</xdr:rowOff>
              </from>
              <to>
                <xdr:col>8</xdr:col>
                <xdr:colOff>171450</xdr:colOff>
                <xdr:row>6</xdr:row>
                <xdr:rowOff>47625</xdr:rowOff>
              </to>
            </anchor>
          </objectPr>
        </oleObject>
      </mc:Choice>
      <mc:Fallback>
        <oleObject progId="Word.Document.12" shapeId="1028" r:id="rId4"/>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Z134"/>
  <sheetViews>
    <sheetView showGridLines="0" topLeftCell="S1" workbookViewId="0">
      <selection activeCell="Z33" sqref="Z33"/>
    </sheetView>
  </sheetViews>
  <sheetFormatPr defaultRowHeight="15" x14ac:dyDescent="0.25"/>
  <cols>
    <col min="1" max="1" width="18.5703125" bestFit="1" customWidth="1"/>
    <col min="2" max="2" width="9.5703125" bestFit="1" customWidth="1"/>
    <col min="3" max="3" width="9.28515625" bestFit="1" customWidth="1"/>
    <col min="4" max="5" width="9.28515625" customWidth="1"/>
    <col min="6" max="6" width="9.5703125" bestFit="1" customWidth="1"/>
    <col min="7" max="7" width="8" customWidth="1"/>
    <col min="8" max="8" width="17.85546875" customWidth="1"/>
    <col min="9" max="9" width="10.28515625" customWidth="1"/>
    <col min="10" max="12" width="12.28515625" customWidth="1"/>
    <col min="13" max="13" width="11" customWidth="1"/>
    <col min="14" max="14" width="5.5703125" customWidth="1"/>
    <col min="15" max="15" width="14" bestFit="1" customWidth="1"/>
    <col min="16" max="16" width="18.140625" bestFit="1" customWidth="1"/>
    <col min="17" max="17" width="19" customWidth="1"/>
    <col min="18" max="18" width="17.5703125" bestFit="1" customWidth="1"/>
    <col min="19" max="19" width="15.28515625" customWidth="1"/>
    <col min="20" max="20" width="17.42578125" bestFit="1" customWidth="1"/>
    <col min="21" max="21" width="3.28515625" customWidth="1"/>
    <col min="22" max="22" width="13.85546875" bestFit="1" customWidth="1"/>
    <col min="23" max="23" width="10.7109375" bestFit="1" customWidth="1"/>
    <col min="26" max="26" width="13.140625" customWidth="1"/>
    <col min="27" max="27" width="11.7109375" customWidth="1"/>
  </cols>
  <sheetData>
    <row r="2" spans="1:26" x14ac:dyDescent="0.25">
      <c r="A2" s="110" t="s">
        <v>65</v>
      </c>
      <c r="H2" s="271" t="s">
        <v>181</v>
      </c>
      <c r="O2" s="110" t="s">
        <v>81</v>
      </c>
      <c r="V2" s="110" t="s">
        <v>262</v>
      </c>
    </row>
    <row r="3" spans="1:26" x14ac:dyDescent="0.25">
      <c r="A3" s="110"/>
      <c r="H3" s="110"/>
    </row>
    <row r="4" spans="1:26" x14ac:dyDescent="0.25">
      <c r="A4" s="282">
        <v>44065</v>
      </c>
      <c r="B4" s="67">
        <f>B32</f>
        <v>68947</v>
      </c>
      <c r="C4" s="67">
        <f t="shared" ref="C4:F4" si="0">C32</f>
        <v>345148</v>
      </c>
      <c r="D4" s="67">
        <f t="shared" si="0"/>
        <v>40286</v>
      </c>
      <c r="E4" s="67">
        <f t="shared" si="0"/>
        <v>6704</v>
      </c>
      <c r="F4" s="67">
        <f t="shared" si="0"/>
        <v>461085</v>
      </c>
      <c r="H4" s="282">
        <v>44065</v>
      </c>
      <c r="I4" s="67">
        <f>I32</f>
        <v>209516.05</v>
      </c>
      <c r="J4" s="67">
        <f t="shared" ref="J4:M4" si="1">J32</f>
        <v>259735</v>
      </c>
      <c r="K4" s="67">
        <f t="shared" si="1"/>
        <v>44993</v>
      </c>
      <c r="L4" s="67">
        <f t="shared" si="1"/>
        <v>6830</v>
      </c>
      <c r="M4" s="67">
        <f t="shared" si="1"/>
        <v>521074.05</v>
      </c>
      <c r="N4" s="67"/>
      <c r="O4" s="282">
        <v>44065</v>
      </c>
      <c r="P4" s="139">
        <f>P32</f>
        <v>992216501.93000007</v>
      </c>
      <c r="Q4" s="139">
        <f t="shared" ref="Q4:T4" si="2">Q32</f>
        <v>3227397592.5100002</v>
      </c>
      <c r="R4" s="139">
        <f t="shared" si="2"/>
        <v>108262631.71000001</v>
      </c>
      <c r="S4" s="139">
        <f t="shared" si="2"/>
        <v>14287425.35</v>
      </c>
      <c r="T4" s="139">
        <f t="shared" si="2"/>
        <v>4342164151.500001</v>
      </c>
      <c r="U4" s="116"/>
      <c r="W4" s="115"/>
      <c r="X4" s="58"/>
      <c r="Y4" s="58"/>
    </row>
    <row r="5" spans="1:26" x14ac:dyDescent="0.25">
      <c r="A5" s="273" t="s">
        <v>344</v>
      </c>
      <c r="B5" s="132">
        <f>SUM(B9:B31)</f>
        <v>5325886</v>
      </c>
      <c r="C5" s="132">
        <f t="shared" ref="C5:F5" si="3">SUM(C9:C31)</f>
        <v>2689900</v>
      </c>
      <c r="D5" s="132">
        <f t="shared" si="3"/>
        <v>559850</v>
      </c>
      <c r="E5" s="132">
        <f t="shared" si="3"/>
        <v>104053</v>
      </c>
      <c r="F5" s="132">
        <f t="shared" si="3"/>
        <v>8679689</v>
      </c>
      <c r="H5" s="273" t="s">
        <v>344</v>
      </c>
      <c r="I5" s="132">
        <f>SUM(I9:I31)</f>
        <v>7780664.2999999998</v>
      </c>
      <c r="J5" s="132">
        <f t="shared" ref="J5:M5" si="4">SUM(J9:J31)</f>
        <v>2197502</v>
      </c>
      <c r="K5" s="132">
        <f t="shared" si="4"/>
        <v>611210</v>
      </c>
      <c r="L5" s="132">
        <f t="shared" si="4"/>
        <v>67197</v>
      </c>
      <c r="M5" s="132">
        <f t="shared" si="4"/>
        <v>10656573.300000001</v>
      </c>
      <c r="N5" s="232"/>
      <c r="O5" s="273" t="s">
        <v>344</v>
      </c>
      <c r="P5" s="218">
        <f>SUM(P9:P31)</f>
        <v>43995626687.200005</v>
      </c>
      <c r="Q5" s="218">
        <f t="shared" ref="Q5:T5" si="5">SUM(Q9:Q31)</f>
        <v>20265522372.779999</v>
      </c>
      <c r="R5" s="218">
        <f t="shared" si="5"/>
        <v>2590638477.71</v>
      </c>
      <c r="S5" s="218">
        <f t="shared" si="5"/>
        <v>161129382.5</v>
      </c>
      <c r="T5" s="218">
        <f t="shared" si="5"/>
        <v>67012916920.190002</v>
      </c>
      <c r="U5" s="116"/>
      <c r="W5" s="115"/>
      <c r="X5" s="58"/>
      <c r="Y5" s="58"/>
    </row>
    <row r="6" spans="1:26" x14ac:dyDescent="0.25">
      <c r="A6" s="272" t="s">
        <v>345</v>
      </c>
      <c r="B6" s="67">
        <f>SUM(B9:B32)</f>
        <v>5394833</v>
      </c>
      <c r="C6" s="67">
        <f t="shared" ref="C6:F6" si="6">SUM(C9:C32)</f>
        <v>3035048</v>
      </c>
      <c r="D6" s="67">
        <f t="shared" si="6"/>
        <v>600136</v>
      </c>
      <c r="E6" s="67">
        <f t="shared" si="6"/>
        <v>110757</v>
      </c>
      <c r="F6" s="67">
        <f t="shared" si="6"/>
        <v>9140774</v>
      </c>
      <c r="H6" s="272" t="s">
        <v>345</v>
      </c>
      <c r="I6" s="67">
        <f>SUM(I9:I32)</f>
        <v>7990180.3499999996</v>
      </c>
      <c r="J6" s="67">
        <f t="shared" ref="J6:M6" si="7">SUM(J9:J32)</f>
        <v>2457237</v>
      </c>
      <c r="K6" s="67">
        <f t="shared" si="7"/>
        <v>656203</v>
      </c>
      <c r="L6" s="67">
        <f t="shared" si="7"/>
        <v>74027</v>
      </c>
      <c r="M6" s="67">
        <f t="shared" si="7"/>
        <v>11177647.350000001</v>
      </c>
      <c r="N6" s="67"/>
      <c r="O6" s="272" t="s">
        <v>345</v>
      </c>
      <c r="P6" s="139">
        <f>SUM(P9:P32)</f>
        <v>44987843189.130005</v>
      </c>
      <c r="Q6" s="139">
        <f t="shared" ref="Q6:T6" si="8">SUM(Q9:Q32)</f>
        <v>23492919965.290001</v>
      </c>
      <c r="R6" s="139">
        <f t="shared" si="8"/>
        <v>2698901109.4200001</v>
      </c>
      <c r="S6" s="139">
        <f t="shared" si="8"/>
        <v>175416807.84999999</v>
      </c>
      <c r="T6" s="139">
        <f t="shared" si="8"/>
        <v>71355081071.690002</v>
      </c>
      <c r="U6" s="116"/>
      <c r="W6" s="115"/>
      <c r="X6" s="58"/>
      <c r="Y6" s="58"/>
    </row>
    <row r="7" spans="1:26" x14ac:dyDescent="0.25">
      <c r="H7" s="110"/>
      <c r="T7" s="114"/>
      <c r="U7" s="116"/>
      <c r="W7" s="115"/>
      <c r="X7" s="58"/>
      <c r="Y7" s="58"/>
    </row>
    <row r="8" spans="1:26" x14ac:dyDescent="0.25">
      <c r="A8" s="112" t="s">
        <v>244</v>
      </c>
      <c r="B8" s="113" t="s">
        <v>66</v>
      </c>
      <c r="C8" s="113" t="s">
        <v>2</v>
      </c>
      <c r="D8" s="113" t="s">
        <v>53</v>
      </c>
      <c r="E8" s="113" t="s">
        <v>226</v>
      </c>
      <c r="F8" s="113" t="s">
        <v>67</v>
      </c>
      <c r="H8" s="112" t="s">
        <v>30</v>
      </c>
      <c r="I8" s="113" t="s">
        <v>66</v>
      </c>
      <c r="J8" s="113" t="s">
        <v>2</v>
      </c>
      <c r="K8" s="113" t="s">
        <v>53</v>
      </c>
      <c r="L8" s="113" t="s">
        <v>226</v>
      </c>
      <c r="M8" s="113" t="s">
        <v>67</v>
      </c>
      <c r="N8" s="268"/>
      <c r="O8" s="112" t="s">
        <v>64</v>
      </c>
      <c r="P8" s="113" t="s">
        <v>66</v>
      </c>
      <c r="Q8" s="113" t="s">
        <v>2</v>
      </c>
      <c r="R8" s="113" t="s">
        <v>53</v>
      </c>
      <c r="S8" s="113" t="s">
        <v>231</v>
      </c>
      <c r="T8" s="113" t="s">
        <v>67</v>
      </c>
      <c r="U8" s="116"/>
      <c r="V8" s="112" t="s">
        <v>64</v>
      </c>
      <c r="W8" s="113" t="s">
        <v>66</v>
      </c>
      <c r="X8" s="113" t="s">
        <v>2</v>
      </c>
      <c r="Y8" s="113" t="s">
        <v>53</v>
      </c>
      <c r="Z8" s="113" t="s">
        <v>67</v>
      </c>
    </row>
    <row r="9" spans="1:26" x14ac:dyDescent="0.25">
      <c r="A9" s="111">
        <v>43904</v>
      </c>
      <c r="B9">
        <v>41543</v>
      </c>
      <c r="C9">
        <v>0</v>
      </c>
      <c r="D9">
        <v>0</v>
      </c>
      <c r="E9">
        <v>0</v>
      </c>
      <c r="F9">
        <f>SUM(B9:E9)</f>
        <v>41543</v>
      </c>
      <c r="H9" s="111">
        <v>43904</v>
      </c>
      <c r="I9" s="67">
        <v>58208</v>
      </c>
      <c r="J9" s="67"/>
      <c r="K9" s="67"/>
      <c r="L9" s="67"/>
      <c r="M9" s="67">
        <f>SUM(I9:L9)</f>
        <v>58208</v>
      </c>
      <c r="O9" s="111">
        <v>43904</v>
      </c>
      <c r="P9" s="140">
        <v>110041377.96000001</v>
      </c>
      <c r="Q9" s="140">
        <v>0</v>
      </c>
      <c r="R9" s="140">
        <v>0</v>
      </c>
      <c r="S9" s="140">
        <v>0</v>
      </c>
      <c r="T9" s="140">
        <f>SUM(P9:S9)</f>
        <v>110041377.96000001</v>
      </c>
      <c r="U9" s="116"/>
      <c r="V9" s="111">
        <v>43904</v>
      </c>
      <c r="W9" s="67">
        <v>442230</v>
      </c>
      <c r="X9" s="67"/>
      <c r="Y9" s="67"/>
      <c r="Z9" s="67">
        <f>SUM(W9:X9)</f>
        <v>442230</v>
      </c>
    </row>
    <row r="10" spans="1:26" x14ac:dyDescent="0.25">
      <c r="A10" s="111">
        <v>43911</v>
      </c>
      <c r="B10">
        <v>685624</v>
      </c>
      <c r="C10">
        <v>0</v>
      </c>
      <c r="D10">
        <v>0</v>
      </c>
      <c r="E10">
        <v>0</v>
      </c>
      <c r="F10">
        <f t="shared" ref="F10:F26" si="9">SUM(B10:E10)</f>
        <v>685624</v>
      </c>
      <c r="H10" s="111">
        <v>43911</v>
      </c>
      <c r="I10" s="232">
        <v>186808.65</v>
      </c>
      <c r="J10" s="232"/>
      <c r="K10" s="232"/>
      <c r="L10" s="232"/>
      <c r="M10" s="67">
        <f t="shared" ref="M10:M15" si="10">SUM(I10:L10)</f>
        <v>186808.65</v>
      </c>
      <c r="O10" s="111">
        <v>43911</v>
      </c>
      <c r="P10" s="140">
        <v>117744603.21999998</v>
      </c>
      <c r="Q10" s="140">
        <v>0</v>
      </c>
      <c r="R10" s="140">
        <v>0</v>
      </c>
      <c r="S10" s="140">
        <v>0</v>
      </c>
      <c r="T10" s="140">
        <f t="shared" ref="T10:T26" si="11">SUM(P10:S10)</f>
        <v>117744603.21999998</v>
      </c>
      <c r="U10" s="116"/>
      <c r="V10" s="111">
        <v>43911</v>
      </c>
      <c r="W10" s="232">
        <v>482786</v>
      </c>
      <c r="X10" s="232"/>
      <c r="Y10" s="232"/>
      <c r="Z10" s="67">
        <f t="shared" ref="Z10:Z25" si="12">SUM(W10:X10)</f>
        <v>482786</v>
      </c>
    </row>
    <row r="11" spans="1:26" x14ac:dyDescent="0.25">
      <c r="A11" s="111">
        <v>43918</v>
      </c>
      <c r="B11">
        <v>723486</v>
      </c>
      <c r="C11">
        <v>0</v>
      </c>
      <c r="D11">
        <v>0</v>
      </c>
      <c r="E11">
        <v>0</v>
      </c>
      <c r="F11">
        <f t="shared" si="9"/>
        <v>723486</v>
      </c>
      <c r="H11" s="111">
        <v>43918</v>
      </c>
      <c r="I11" s="67">
        <v>1058325</v>
      </c>
      <c r="J11" s="67"/>
      <c r="K11" s="67"/>
      <c r="L11" s="67"/>
      <c r="M11" s="67">
        <f t="shared" si="10"/>
        <v>1058325</v>
      </c>
      <c r="O11" s="111">
        <v>43918</v>
      </c>
      <c r="P11" s="140">
        <v>121030618.20999999</v>
      </c>
      <c r="Q11" s="140">
        <v>0</v>
      </c>
      <c r="R11" s="140">
        <v>0</v>
      </c>
      <c r="S11" s="140">
        <v>0</v>
      </c>
      <c r="T11" s="140">
        <f t="shared" si="11"/>
        <v>121030618.20999999</v>
      </c>
      <c r="U11" s="116"/>
      <c r="V11" s="111">
        <v>43918</v>
      </c>
      <c r="W11" s="67">
        <v>519084</v>
      </c>
      <c r="X11" s="67"/>
      <c r="Y11" s="67"/>
      <c r="Z11" s="67">
        <f t="shared" si="12"/>
        <v>519084</v>
      </c>
    </row>
    <row r="12" spans="1:26" x14ac:dyDescent="0.25">
      <c r="A12" s="111">
        <v>43925</v>
      </c>
      <c r="B12">
        <v>763884</v>
      </c>
      <c r="C12">
        <v>0</v>
      </c>
      <c r="D12">
        <v>0</v>
      </c>
      <c r="E12">
        <v>0</v>
      </c>
      <c r="F12">
        <f t="shared" si="9"/>
        <v>763884</v>
      </c>
      <c r="H12" s="111">
        <v>43925</v>
      </c>
      <c r="I12" s="232">
        <v>925449.65</v>
      </c>
      <c r="J12" s="232"/>
      <c r="K12" s="232"/>
      <c r="L12" s="232"/>
      <c r="M12" s="67">
        <f t="shared" si="10"/>
        <v>925449.65</v>
      </c>
      <c r="O12" s="111">
        <v>43925</v>
      </c>
      <c r="P12" s="140">
        <v>339100125.51999998</v>
      </c>
      <c r="Q12" s="140">
        <v>0</v>
      </c>
      <c r="R12" s="140">
        <v>0</v>
      </c>
      <c r="S12" s="140">
        <v>0</v>
      </c>
      <c r="T12" s="140">
        <f t="shared" si="11"/>
        <v>339100125.51999998</v>
      </c>
      <c r="U12" s="116"/>
      <c r="V12" s="111">
        <v>43925</v>
      </c>
      <c r="W12" s="232">
        <v>871445</v>
      </c>
      <c r="X12" s="232"/>
      <c r="Y12" s="232"/>
      <c r="Z12" s="67">
        <f t="shared" si="12"/>
        <v>871445</v>
      </c>
    </row>
    <row r="13" spans="1:26" x14ac:dyDescent="0.25">
      <c r="A13" s="111">
        <v>43932</v>
      </c>
      <c r="B13">
        <v>495823</v>
      </c>
      <c r="C13">
        <v>0</v>
      </c>
      <c r="D13">
        <v>0</v>
      </c>
      <c r="E13">
        <v>0</v>
      </c>
      <c r="F13">
        <f t="shared" si="9"/>
        <v>495823</v>
      </c>
      <c r="H13" s="111">
        <v>43932</v>
      </c>
      <c r="I13" s="67">
        <v>660966</v>
      </c>
      <c r="J13" s="67"/>
      <c r="K13" s="67"/>
      <c r="L13" s="67"/>
      <c r="M13" s="67">
        <f t="shared" si="10"/>
        <v>660966</v>
      </c>
      <c r="O13" s="111">
        <v>43932</v>
      </c>
      <c r="P13" s="140">
        <v>401029795.63999999</v>
      </c>
      <c r="Q13" s="140">
        <v>0</v>
      </c>
      <c r="R13" s="140">
        <v>0</v>
      </c>
      <c r="S13" s="140">
        <v>0</v>
      </c>
      <c r="T13" s="140">
        <f t="shared" si="11"/>
        <v>401029795.63999999</v>
      </c>
      <c r="U13" s="116"/>
      <c r="V13" s="111">
        <v>43932</v>
      </c>
      <c r="W13" s="67">
        <v>1404888</v>
      </c>
      <c r="X13" s="67"/>
      <c r="Y13" s="67"/>
      <c r="Z13" s="67">
        <f t="shared" si="12"/>
        <v>1404888</v>
      </c>
    </row>
    <row r="14" spans="1:26" x14ac:dyDescent="0.25">
      <c r="A14" s="111">
        <v>43939</v>
      </c>
      <c r="B14">
        <v>458148</v>
      </c>
      <c r="C14">
        <v>0</v>
      </c>
      <c r="D14">
        <v>0</v>
      </c>
      <c r="E14">
        <v>0</v>
      </c>
      <c r="F14">
        <f t="shared" si="9"/>
        <v>458148</v>
      </c>
      <c r="H14" s="111">
        <v>43939</v>
      </c>
      <c r="I14" s="67">
        <v>533568</v>
      </c>
      <c r="J14" s="67"/>
      <c r="K14" s="67"/>
      <c r="L14" s="67"/>
      <c r="M14" s="67">
        <f t="shared" si="10"/>
        <v>533568</v>
      </c>
      <c r="O14" s="111">
        <v>43939</v>
      </c>
      <c r="P14" s="140">
        <v>2005677191.1600001</v>
      </c>
      <c r="Q14" s="140">
        <v>0</v>
      </c>
      <c r="R14" s="140">
        <v>0</v>
      </c>
      <c r="S14" s="140">
        <v>0</v>
      </c>
      <c r="T14" s="140">
        <f t="shared" si="11"/>
        <v>2005677191.1600001</v>
      </c>
      <c r="U14" s="116"/>
      <c r="V14" s="111">
        <v>43939</v>
      </c>
      <c r="W14" s="67">
        <v>2042491</v>
      </c>
      <c r="X14" s="67"/>
      <c r="Y14" s="67"/>
      <c r="Z14" s="67">
        <f t="shared" si="12"/>
        <v>2042491</v>
      </c>
    </row>
    <row r="15" spans="1:26" x14ac:dyDescent="0.25">
      <c r="A15" s="111">
        <v>43946</v>
      </c>
      <c r="B15">
        <v>234474</v>
      </c>
      <c r="C15">
        <v>0</v>
      </c>
      <c r="D15">
        <v>0</v>
      </c>
      <c r="E15">
        <v>0</v>
      </c>
      <c r="F15">
        <f t="shared" si="9"/>
        <v>234474</v>
      </c>
      <c r="H15" s="111">
        <v>43946</v>
      </c>
      <c r="I15" s="67">
        <v>328042</v>
      </c>
      <c r="J15" s="67"/>
      <c r="K15" s="67"/>
      <c r="L15" s="67"/>
      <c r="M15" s="67">
        <f t="shared" si="10"/>
        <v>328042</v>
      </c>
      <c r="O15" s="111">
        <v>43946</v>
      </c>
      <c r="P15" s="140">
        <v>1423671008.4199998</v>
      </c>
      <c r="Q15" s="140">
        <v>0</v>
      </c>
      <c r="R15" s="140">
        <v>0</v>
      </c>
      <c r="S15" s="140">
        <v>0</v>
      </c>
      <c r="T15" s="140">
        <f t="shared" si="11"/>
        <v>1423671008.4199998</v>
      </c>
      <c r="V15" s="111">
        <v>43946</v>
      </c>
      <c r="W15" s="67">
        <v>2449458</v>
      </c>
      <c r="X15" s="67"/>
      <c r="Y15" s="67"/>
      <c r="Z15" s="67">
        <f t="shared" si="12"/>
        <v>2449458</v>
      </c>
    </row>
    <row r="16" spans="1:26" x14ac:dyDescent="0.25">
      <c r="A16" s="111">
        <v>43953</v>
      </c>
      <c r="B16">
        <v>298056</v>
      </c>
      <c r="C16">
        <v>399898</v>
      </c>
      <c r="D16">
        <v>0</v>
      </c>
      <c r="E16">
        <v>0</v>
      </c>
      <c r="F16">
        <f t="shared" si="9"/>
        <v>697954</v>
      </c>
      <c r="H16" s="111">
        <v>43953</v>
      </c>
      <c r="I16" s="67">
        <v>318064</v>
      </c>
      <c r="J16" s="67">
        <v>297738</v>
      </c>
      <c r="K16" s="67"/>
      <c r="L16" s="67"/>
      <c r="M16" s="67">
        <f t="shared" ref="M16:M27" si="13">SUM(I16:L16)</f>
        <v>615802</v>
      </c>
      <c r="O16" s="111">
        <v>43953</v>
      </c>
      <c r="P16" s="140">
        <v>4146679188.4500003</v>
      </c>
      <c r="Q16" s="140">
        <v>247020852.75</v>
      </c>
      <c r="R16" s="140">
        <v>0</v>
      </c>
      <c r="S16" s="140">
        <v>0</v>
      </c>
      <c r="T16" s="140">
        <f t="shared" si="11"/>
        <v>4393700041.2000008</v>
      </c>
      <c r="V16" s="111">
        <v>43953</v>
      </c>
      <c r="W16" s="67">
        <v>3135684</v>
      </c>
      <c r="X16" s="67"/>
      <c r="Y16" s="67"/>
      <c r="Z16" s="67">
        <f t="shared" si="12"/>
        <v>3135684</v>
      </c>
    </row>
    <row r="17" spans="1:26" x14ac:dyDescent="0.25">
      <c r="A17" s="111">
        <v>43960</v>
      </c>
      <c r="B17">
        <v>189901</v>
      </c>
      <c r="C17">
        <v>160162</v>
      </c>
      <c r="D17">
        <v>0</v>
      </c>
      <c r="E17">
        <v>0</v>
      </c>
      <c r="F17">
        <f t="shared" si="9"/>
        <v>350063</v>
      </c>
      <c r="H17" s="111">
        <v>43960</v>
      </c>
      <c r="I17" s="67">
        <v>214028</v>
      </c>
      <c r="J17" s="67">
        <v>136659</v>
      </c>
      <c r="K17" s="67"/>
      <c r="L17" s="67"/>
      <c r="M17" s="67">
        <f t="shared" si="13"/>
        <v>350687</v>
      </c>
      <c r="O17" s="111">
        <v>43960</v>
      </c>
      <c r="P17" s="140">
        <v>2494419364.9000001</v>
      </c>
      <c r="Q17" s="140">
        <v>943207132.76999998</v>
      </c>
      <c r="R17" s="140">
        <v>0</v>
      </c>
      <c r="S17" s="140">
        <v>0</v>
      </c>
      <c r="T17" s="140">
        <f t="shared" si="11"/>
        <v>3437626497.6700001</v>
      </c>
      <c r="V17" s="111">
        <v>43960</v>
      </c>
      <c r="W17" s="67">
        <v>3248000</v>
      </c>
      <c r="X17" s="67">
        <v>364000</v>
      </c>
      <c r="Y17" s="67"/>
      <c r="Z17" s="67">
        <f t="shared" si="12"/>
        <v>3612000</v>
      </c>
    </row>
    <row r="18" spans="1:26" x14ac:dyDescent="0.25">
      <c r="A18" s="111">
        <v>43967</v>
      </c>
      <c r="B18">
        <v>157506</v>
      </c>
      <c r="C18">
        <v>126798</v>
      </c>
      <c r="D18">
        <v>0</v>
      </c>
      <c r="E18">
        <v>0</v>
      </c>
      <c r="F18">
        <f t="shared" si="9"/>
        <v>284304</v>
      </c>
      <c r="H18" s="111">
        <v>43967</v>
      </c>
      <c r="I18" s="67">
        <v>246115</v>
      </c>
      <c r="J18" s="67">
        <v>112791</v>
      </c>
      <c r="K18" s="67"/>
      <c r="L18" s="67"/>
      <c r="M18" s="67">
        <f t="shared" si="13"/>
        <v>358906</v>
      </c>
      <c r="O18" s="111">
        <v>43967</v>
      </c>
      <c r="P18" s="140">
        <v>3156623134.5</v>
      </c>
      <c r="Q18" s="140">
        <v>725016042.24000001</v>
      </c>
      <c r="R18" s="140">
        <v>0</v>
      </c>
      <c r="S18" s="140">
        <v>0</v>
      </c>
      <c r="T18" s="140">
        <f t="shared" si="11"/>
        <v>3881639176.7399998</v>
      </c>
      <c r="V18" s="111">
        <v>43967</v>
      </c>
      <c r="W18" s="67">
        <v>3346000</v>
      </c>
      <c r="X18" s="67">
        <v>453000</v>
      </c>
      <c r="Y18" s="67"/>
      <c r="Z18" s="67">
        <f t="shared" si="12"/>
        <v>3799000</v>
      </c>
    </row>
    <row r="19" spans="1:26" x14ac:dyDescent="0.25">
      <c r="A19" s="111">
        <v>43974</v>
      </c>
      <c r="B19">
        <v>138259</v>
      </c>
      <c r="C19">
        <v>110155</v>
      </c>
      <c r="D19">
        <v>0</v>
      </c>
      <c r="E19">
        <v>0</v>
      </c>
      <c r="F19">
        <f t="shared" si="9"/>
        <v>248414</v>
      </c>
      <c r="H19" s="111">
        <v>43974</v>
      </c>
      <c r="I19" s="67">
        <v>212343</v>
      </c>
      <c r="J19" s="67">
        <v>92368</v>
      </c>
      <c r="K19" s="67"/>
      <c r="L19" s="67"/>
      <c r="M19" s="67">
        <f t="shared" si="13"/>
        <v>304711</v>
      </c>
      <c r="O19" s="111">
        <v>43974</v>
      </c>
      <c r="P19" s="140">
        <v>1841635762.0999999</v>
      </c>
      <c r="Q19" s="140">
        <v>715463818.7299999</v>
      </c>
      <c r="R19" s="140">
        <v>0</v>
      </c>
      <c r="S19" s="140">
        <v>0</v>
      </c>
      <c r="T19" s="140">
        <f t="shared" si="11"/>
        <v>2557099580.8299999</v>
      </c>
      <c r="V19" s="111">
        <v>43974</v>
      </c>
      <c r="W19" s="67">
        <v>3393000</v>
      </c>
      <c r="X19" s="67">
        <v>517000</v>
      </c>
      <c r="Y19" s="67"/>
      <c r="Z19" s="67">
        <f t="shared" si="12"/>
        <v>3910000</v>
      </c>
    </row>
    <row r="20" spans="1:26" x14ac:dyDescent="0.25">
      <c r="A20" s="111">
        <v>43981</v>
      </c>
      <c r="B20">
        <v>105369</v>
      </c>
      <c r="C20">
        <v>85747</v>
      </c>
      <c r="D20">
        <v>193036</v>
      </c>
      <c r="E20">
        <v>0</v>
      </c>
      <c r="F20">
        <f t="shared" si="9"/>
        <v>384152</v>
      </c>
      <c r="H20" s="215">
        <v>43981</v>
      </c>
      <c r="I20" s="232">
        <v>230461</v>
      </c>
      <c r="J20" s="232">
        <v>72785</v>
      </c>
      <c r="K20" s="232">
        <v>192539</v>
      </c>
      <c r="L20" s="232">
        <v>0</v>
      </c>
      <c r="M20" s="67">
        <f t="shared" si="13"/>
        <v>495785</v>
      </c>
      <c r="O20" s="111">
        <v>43981</v>
      </c>
      <c r="P20" s="140">
        <v>2494857744.29</v>
      </c>
      <c r="Q20" s="140">
        <v>825487854.99000001</v>
      </c>
      <c r="R20" s="140">
        <v>124168386</v>
      </c>
      <c r="S20" s="140">
        <v>0</v>
      </c>
      <c r="T20" s="140">
        <f t="shared" si="11"/>
        <v>3444513985.2799997</v>
      </c>
      <c r="V20" s="111">
        <v>43981</v>
      </c>
      <c r="W20" s="232">
        <v>3445000</v>
      </c>
      <c r="X20" s="232">
        <v>572000</v>
      </c>
      <c r="Y20" s="232">
        <v>28000</v>
      </c>
      <c r="Z20" s="67">
        <f t="shared" si="12"/>
        <v>4017000</v>
      </c>
    </row>
    <row r="21" spans="1:26" x14ac:dyDescent="0.25">
      <c r="A21" s="111">
        <v>43988</v>
      </c>
      <c r="B21">
        <v>106077</v>
      </c>
      <c r="C21">
        <v>80771</v>
      </c>
      <c r="D21">
        <v>21500</v>
      </c>
      <c r="E21">
        <v>0</v>
      </c>
      <c r="F21">
        <f t="shared" si="9"/>
        <v>208348</v>
      </c>
      <c r="H21" s="215">
        <v>43988</v>
      </c>
      <c r="I21" s="232">
        <v>258060</v>
      </c>
      <c r="J21" s="232">
        <v>71229</v>
      </c>
      <c r="K21" s="232">
        <v>27789</v>
      </c>
      <c r="L21" s="232">
        <v>0</v>
      </c>
      <c r="M21" s="67">
        <f t="shared" si="13"/>
        <v>357078</v>
      </c>
      <c r="O21" s="111">
        <v>43988</v>
      </c>
      <c r="P21" s="140">
        <v>2817326389.6899996</v>
      </c>
      <c r="Q21" s="140">
        <v>762927942.88999999</v>
      </c>
      <c r="R21" s="140">
        <v>384712364</v>
      </c>
      <c r="S21" s="140">
        <v>0</v>
      </c>
      <c r="T21" s="140">
        <f t="shared" si="11"/>
        <v>3964966696.5799994</v>
      </c>
      <c r="V21" s="111">
        <v>43988</v>
      </c>
      <c r="W21" s="67">
        <v>3421000</v>
      </c>
      <c r="X21" s="67">
        <v>623000</v>
      </c>
      <c r="Y21" s="67">
        <v>119000</v>
      </c>
      <c r="Z21" s="67">
        <f t="shared" si="12"/>
        <v>4044000</v>
      </c>
    </row>
    <row r="22" spans="1:26" x14ac:dyDescent="0.25">
      <c r="A22" s="111">
        <v>43995</v>
      </c>
      <c r="B22">
        <v>93198</v>
      </c>
      <c r="C22">
        <v>82465</v>
      </c>
      <c r="D22">
        <v>15949</v>
      </c>
      <c r="E22">
        <v>0</v>
      </c>
      <c r="F22">
        <f t="shared" si="9"/>
        <v>191612</v>
      </c>
      <c r="H22" s="215">
        <v>43995</v>
      </c>
      <c r="I22" s="294">
        <f>242742+602</f>
        <v>243344</v>
      </c>
      <c r="J22" s="294">
        <v>69447</v>
      </c>
      <c r="K22" s="294">
        <v>21835</v>
      </c>
      <c r="L22" s="294">
        <v>0</v>
      </c>
      <c r="M22" s="67">
        <f t="shared" si="13"/>
        <v>334626</v>
      </c>
      <c r="N22" s="75"/>
      <c r="O22" s="111">
        <v>43995</v>
      </c>
      <c r="P22" s="140">
        <v>2567186433.1600003</v>
      </c>
      <c r="Q22" s="140">
        <v>977924244.63</v>
      </c>
      <c r="R22" s="140">
        <v>288474374.04000002</v>
      </c>
      <c r="S22" s="140">
        <v>0</v>
      </c>
      <c r="T22" s="140">
        <f t="shared" si="11"/>
        <v>3833585051.8300004</v>
      </c>
      <c r="V22" s="111">
        <v>43995</v>
      </c>
      <c r="W22" s="232">
        <v>3253000</v>
      </c>
      <c r="X22" s="232">
        <v>647000</v>
      </c>
      <c r="Y22" s="232">
        <v>156000</v>
      </c>
      <c r="Z22" s="67">
        <f t="shared" si="12"/>
        <v>3900000</v>
      </c>
    </row>
    <row r="23" spans="1:26" x14ac:dyDescent="0.25">
      <c r="A23" s="111">
        <v>44002</v>
      </c>
      <c r="B23">
        <v>95816</v>
      </c>
      <c r="C23">
        <v>95110</v>
      </c>
      <c r="D23">
        <v>24287</v>
      </c>
      <c r="E23">
        <v>0</v>
      </c>
      <c r="F23">
        <f t="shared" si="9"/>
        <v>215213</v>
      </c>
      <c r="H23" s="215">
        <v>44002</v>
      </c>
      <c r="I23" s="294">
        <v>287354</v>
      </c>
      <c r="J23" s="294">
        <v>86130</v>
      </c>
      <c r="K23" s="294">
        <v>29790</v>
      </c>
      <c r="L23" s="294">
        <v>0</v>
      </c>
      <c r="M23" s="67">
        <f t="shared" si="13"/>
        <v>403274</v>
      </c>
      <c r="N23" s="78"/>
      <c r="O23" s="111">
        <v>44002</v>
      </c>
      <c r="P23" s="140">
        <v>2423695181.8599997</v>
      </c>
      <c r="Q23" s="140">
        <v>861877340.19000006</v>
      </c>
      <c r="R23" s="140">
        <v>206441219.85999998</v>
      </c>
      <c r="S23" s="140">
        <v>0</v>
      </c>
      <c r="T23" s="140">
        <f t="shared" si="11"/>
        <v>3492013741.9099998</v>
      </c>
      <c r="V23" s="111">
        <v>44002</v>
      </c>
      <c r="W23" s="67">
        <v>3364000</v>
      </c>
      <c r="X23" s="67">
        <v>707000</v>
      </c>
      <c r="Y23" s="67">
        <v>177000</v>
      </c>
      <c r="Z23" s="67">
        <f t="shared" si="12"/>
        <v>4071000</v>
      </c>
    </row>
    <row r="24" spans="1:26" x14ac:dyDescent="0.25">
      <c r="A24" s="111">
        <v>44009</v>
      </c>
      <c r="B24">
        <v>91769</v>
      </c>
      <c r="C24">
        <v>104847</v>
      </c>
      <c r="D24">
        <v>28495</v>
      </c>
      <c r="E24">
        <v>0</v>
      </c>
      <c r="F24">
        <f t="shared" si="9"/>
        <v>225111</v>
      </c>
      <c r="H24" s="215">
        <v>44009</v>
      </c>
      <c r="I24" s="294">
        <f>278469+872</f>
        <v>279341</v>
      </c>
      <c r="J24" s="294">
        <v>101660</v>
      </c>
      <c r="K24" s="294">
        <v>33214</v>
      </c>
      <c r="L24" s="294">
        <v>0</v>
      </c>
      <c r="M24" s="67">
        <f t="shared" si="13"/>
        <v>414215</v>
      </c>
      <c r="N24" s="78"/>
      <c r="O24" s="111">
        <v>44009</v>
      </c>
      <c r="P24" s="140">
        <v>2490970275.9100003</v>
      </c>
      <c r="Q24" s="140">
        <v>1284734267.0900002</v>
      </c>
      <c r="R24" s="140">
        <v>237729835.73000002</v>
      </c>
      <c r="S24" s="140">
        <v>0</v>
      </c>
      <c r="T24" s="140">
        <f t="shared" si="11"/>
        <v>4013434378.7300005</v>
      </c>
      <c r="V24" s="111">
        <v>44009</v>
      </c>
      <c r="W24" s="67">
        <v>3412000</v>
      </c>
      <c r="X24" s="67">
        <v>764000</v>
      </c>
      <c r="Y24" s="67">
        <v>195000</v>
      </c>
      <c r="Z24" s="67">
        <f t="shared" si="12"/>
        <v>4176000</v>
      </c>
    </row>
    <row r="25" spans="1:26" x14ac:dyDescent="0.25">
      <c r="A25" s="111">
        <v>44016</v>
      </c>
      <c r="B25">
        <v>106645</v>
      </c>
      <c r="C25">
        <v>127270</v>
      </c>
      <c r="D25">
        <v>29460</v>
      </c>
      <c r="E25">
        <v>22027</v>
      </c>
      <c r="F25">
        <f t="shared" si="9"/>
        <v>285402</v>
      </c>
      <c r="H25" s="215">
        <v>44016</v>
      </c>
      <c r="I25" s="294">
        <v>267123</v>
      </c>
      <c r="J25" s="294">
        <v>100588</v>
      </c>
      <c r="K25" s="294">
        <v>33455</v>
      </c>
      <c r="L25" s="294">
        <v>21745</v>
      </c>
      <c r="M25" s="67">
        <f t="shared" si="13"/>
        <v>422911</v>
      </c>
      <c r="N25" s="78"/>
      <c r="O25" s="111">
        <v>44016</v>
      </c>
      <c r="P25" s="140">
        <v>2384265945.0799999</v>
      </c>
      <c r="Q25" s="140">
        <v>1144765254.75</v>
      </c>
      <c r="R25" s="140">
        <v>209241650.34</v>
      </c>
      <c r="S25" s="140">
        <v>18576</v>
      </c>
      <c r="T25" s="140">
        <f t="shared" si="11"/>
        <v>3738291426.1700001</v>
      </c>
      <c r="V25" s="111">
        <v>44016</v>
      </c>
      <c r="W25" s="67">
        <v>3398000</v>
      </c>
      <c r="X25" s="67">
        <v>829000</v>
      </c>
      <c r="Y25" s="67">
        <v>212000</v>
      </c>
      <c r="Z25" s="67">
        <f t="shared" si="12"/>
        <v>4227000</v>
      </c>
    </row>
    <row r="26" spans="1:26" x14ac:dyDescent="0.25">
      <c r="A26" s="111">
        <v>44023</v>
      </c>
      <c r="B26">
        <v>103424</v>
      </c>
      <c r="C26">
        <v>143246</v>
      </c>
      <c r="D26">
        <v>32851</v>
      </c>
      <c r="E26">
        <v>9494</v>
      </c>
      <c r="F26">
        <f t="shared" si="9"/>
        <v>289015</v>
      </c>
      <c r="H26" s="215">
        <v>44023</v>
      </c>
      <c r="I26" s="294">
        <v>287732</v>
      </c>
      <c r="J26" s="294">
        <v>126780</v>
      </c>
      <c r="K26" s="294">
        <v>37113</v>
      </c>
      <c r="L26" s="294">
        <v>9395</v>
      </c>
      <c r="M26" s="232">
        <f t="shared" si="13"/>
        <v>461020</v>
      </c>
      <c r="N26" s="75"/>
      <c r="O26" s="111">
        <v>44023</v>
      </c>
      <c r="P26" s="140">
        <v>2503168004.2999997</v>
      </c>
      <c r="Q26" s="140">
        <v>1641481946</v>
      </c>
      <c r="R26" s="140">
        <v>196738866.40000001</v>
      </c>
      <c r="S26" s="140">
        <v>350418</v>
      </c>
      <c r="T26" s="140">
        <f t="shared" si="11"/>
        <v>4341739234.6999998</v>
      </c>
      <c r="V26" s="111">
        <v>44023</v>
      </c>
      <c r="W26" s="67">
        <v>3390000</v>
      </c>
      <c r="X26" s="67">
        <v>899000</v>
      </c>
      <c r="Y26" s="67">
        <v>237000</v>
      </c>
      <c r="Z26" s="67">
        <f t="shared" ref="Z26:Z32" si="14">SUM(W26:X26)</f>
        <v>4289000</v>
      </c>
    </row>
    <row r="27" spans="1:26" x14ac:dyDescent="0.25">
      <c r="A27" s="111">
        <v>44030</v>
      </c>
      <c r="B27">
        <v>117253</v>
      </c>
      <c r="C27">
        <v>198835</v>
      </c>
      <c r="D27">
        <v>37857</v>
      </c>
      <c r="E27">
        <v>5637</v>
      </c>
      <c r="F27">
        <f t="shared" ref="F27:F32" si="15">SUM(B27:E27)</f>
        <v>359582</v>
      </c>
      <c r="H27" s="111">
        <v>44030</v>
      </c>
      <c r="I27" s="301">
        <v>292673</v>
      </c>
      <c r="J27" s="301">
        <v>163525</v>
      </c>
      <c r="K27" s="301">
        <v>42038</v>
      </c>
      <c r="L27" s="301">
        <v>5639</v>
      </c>
      <c r="M27" s="232">
        <f t="shared" si="13"/>
        <v>503875</v>
      </c>
      <c r="O27" s="111">
        <v>44030</v>
      </c>
      <c r="P27" s="140">
        <v>2242816032.7600002</v>
      </c>
      <c r="Q27" s="140">
        <v>1653655212.75</v>
      </c>
      <c r="R27" s="140">
        <v>180849206.48999998</v>
      </c>
      <c r="S27" s="311">
        <v>42816642</v>
      </c>
      <c r="T27" s="140">
        <f t="shared" ref="T27:T32" si="16">SUM(P27:S27)</f>
        <v>4120137094</v>
      </c>
      <c r="V27" s="111">
        <v>44030</v>
      </c>
      <c r="W27" s="67">
        <v>3400000</v>
      </c>
      <c r="X27" s="67">
        <v>1003000</v>
      </c>
      <c r="Y27" s="67">
        <v>261000</v>
      </c>
      <c r="Z27" s="67">
        <f t="shared" si="14"/>
        <v>4403000</v>
      </c>
    </row>
    <row r="28" spans="1:26" x14ac:dyDescent="0.25">
      <c r="A28" s="111">
        <v>44037</v>
      </c>
      <c r="B28">
        <v>99763</v>
      </c>
      <c r="C28">
        <v>293751</v>
      </c>
      <c r="D28">
        <v>40287</v>
      </c>
      <c r="E28">
        <v>48982</v>
      </c>
      <c r="F28">
        <f t="shared" si="15"/>
        <v>482783</v>
      </c>
      <c r="H28" s="111">
        <v>44037</v>
      </c>
      <c r="I28" s="301">
        <v>249007</v>
      </c>
      <c r="J28" s="301">
        <v>224679</v>
      </c>
      <c r="K28" s="301">
        <v>45327</v>
      </c>
      <c r="L28" s="301">
        <v>12113</v>
      </c>
      <c r="M28" s="232">
        <f>SUM(I28:L28)</f>
        <v>531126</v>
      </c>
      <c r="O28" s="111">
        <v>44037</v>
      </c>
      <c r="P28" s="139">
        <v>2574406513.4700007</v>
      </c>
      <c r="Q28" s="140">
        <v>2557622171.5</v>
      </c>
      <c r="R28" s="140">
        <v>210592077.45999998</v>
      </c>
      <c r="S28" s="140">
        <v>14462592.5</v>
      </c>
      <c r="T28" s="140">
        <f t="shared" si="16"/>
        <v>5357083354.9300013</v>
      </c>
      <c r="V28" s="111">
        <v>44037</v>
      </c>
      <c r="W28" s="67">
        <v>3429000</v>
      </c>
      <c r="X28" s="67">
        <v>1110000</v>
      </c>
      <c r="Y28" s="67">
        <v>290000</v>
      </c>
      <c r="Z28" s="67">
        <f t="shared" si="14"/>
        <v>4539000</v>
      </c>
    </row>
    <row r="29" spans="1:26" x14ac:dyDescent="0.25">
      <c r="A29" s="111">
        <v>44044</v>
      </c>
      <c r="B29">
        <v>85328</v>
      </c>
      <c r="C29">
        <v>261192</v>
      </c>
      <c r="D29">
        <v>46757</v>
      </c>
      <c r="E29">
        <v>6058</v>
      </c>
      <c r="F29">
        <f t="shared" si="15"/>
        <v>399335</v>
      </c>
      <c r="H29" s="111">
        <v>44044</v>
      </c>
      <c r="I29" s="294">
        <v>228530</v>
      </c>
      <c r="J29" s="301">
        <v>203894</v>
      </c>
      <c r="K29" s="301">
        <v>50412</v>
      </c>
      <c r="L29" s="301">
        <v>6171</v>
      </c>
      <c r="M29" s="232">
        <f>SUM(I29:L29)</f>
        <v>489007</v>
      </c>
      <c r="O29" s="111">
        <v>44044</v>
      </c>
      <c r="P29" s="140">
        <v>2489377284.1799998</v>
      </c>
      <c r="Q29" s="140">
        <v>1968103443.5</v>
      </c>
      <c r="R29" s="140">
        <v>233707698.42000002</v>
      </c>
      <c r="S29" s="140">
        <v>59111743.25</v>
      </c>
      <c r="T29" s="140">
        <f t="shared" si="16"/>
        <v>4750300169.3500004</v>
      </c>
      <c r="V29" s="111">
        <v>44044</v>
      </c>
      <c r="W29" s="67">
        <v>3447000</v>
      </c>
      <c r="X29" s="67">
        <v>1201000</v>
      </c>
      <c r="Y29" s="67">
        <v>290000</v>
      </c>
      <c r="Z29" s="67">
        <f t="shared" si="14"/>
        <v>4648000</v>
      </c>
    </row>
    <row r="30" spans="1:26" x14ac:dyDescent="0.25">
      <c r="A30" s="111">
        <v>44051</v>
      </c>
      <c r="B30">
        <v>66685</v>
      </c>
      <c r="C30">
        <v>196168</v>
      </c>
      <c r="D30">
        <v>41903</v>
      </c>
      <c r="E30">
        <v>5190</v>
      </c>
      <c r="F30">
        <f t="shared" si="15"/>
        <v>309946</v>
      </c>
      <c r="H30" s="111">
        <v>44051</v>
      </c>
      <c r="I30" s="294">
        <v>213482</v>
      </c>
      <c r="J30" s="301">
        <v>163805</v>
      </c>
      <c r="K30" s="301">
        <v>45703</v>
      </c>
      <c r="L30" s="301">
        <v>5263</v>
      </c>
      <c r="M30" s="232">
        <f>SUM(I30:L30)</f>
        <v>428253</v>
      </c>
      <c r="O30" s="111">
        <v>44051</v>
      </c>
      <c r="P30" s="140">
        <v>1827685768.5100002</v>
      </c>
      <c r="Q30" s="140">
        <v>2094099237.5</v>
      </c>
      <c r="R30" s="140">
        <v>177838456.22</v>
      </c>
      <c r="S30" s="140">
        <v>16596055.5</v>
      </c>
      <c r="T30" s="140">
        <f t="shared" si="16"/>
        <v>4116219517.73</v>
      </c>
      <c r="V30" s="111">
        <v>44051</v>
      </c>
      <c r="W30" s="67">
        <v>3444000</v>
      </c>
      <c r="X30" s="67">
        <v>1270000</v>
      </c>
      <c r="Y30" s="67">
        <v>304000</v>
      </c>
      <c r="Z30" s="67">
        <f t="shared" si="14"/>
        <v>4714000</v>
      </c>
    </row>
    <row r="31" spans="1:26" x14ac:dyDescent="0.25">
      <c r="A31" s="111">
        <v>44058</v>
      </c>
      <c r="B31">
        <v>67855</v>
      </c>
      <c r="C31">
        <v>223485</v>
      </c>
      <c r="D31">
        <v>47468</v>
      </c>
      <c r="E31">
        <v>6665</v>
      </c>
      <c r="F31">
        <f t="shared" si="15"/>
        <v>345473</v>
      </c>
      <c r="H31" s="111">
        <v>44058</v>
      </c>
      <c r="I31" s="294">
        <v>201640</v>
      </c>
      <c r="J31" s="301">
        <v>173424</v>
      </c>
      <c r="K31" s="301">
        <v>51995</v>
      </c>
      <c r="L31" s="301">
        <v>6871</v>
      </c>
      <c r="M31" s="232">
        <f t="shared" ref="M31:M32" si="17">SUM(I31:L31)</f>
        <v>433930</v>
      </c>
      <c r="O31" s="111">
        <v>44058</v>
      </c>
      <c r="P31" s="140">
        <v>1022218943.9100001</v>
      </c>
      <c r="Q31" s="140">
        <v>1862135610.5</v>
      </c>
      <c r="R31" s="140">
        <v>140144342.75</v>
      </c>
      <c r="S31" s="140">
        <v>27773355.25</v>
      </c>
      <c r="T31" s="140">
        <f t="shared" si="16"/>
        <v>3052272252.4099998</v>
      </c>
      <c r="V31" s="111">
        <v>44058</v>
      </c>
      <c r="W31" s="67">
        <v>3471000</v>
      </c>
      <c r="X31" s="67">
        <v>1352000</v>
      </c>
      <c r="Y31" s="67">
        <v>332000</v>
      </c>
      <c r="Z31" s="67">
        <f t="shared" si="14"/>
        <v>4823000</v>
      </c>
    </row>
    <row r="32" spans="1:26" x14ac:dyDescent="0.25">
      <c r="A32" s="111">
        <v>44065</v>
      </c>
      <c r="B32">
        <v>68947</v>
      </c>
      <c r="C32">
        <v>345148</v>
      </c>
      <c r="D32">
        <v>40286</v>
      </c>
      <c r="E32">
        <v>6704</v>
      </c>
      <c r="F32">
        <f t="shared" si="15"/>
        <v>461085</v>
      </c>
      <c r="H32" s="111">
        <v>44065</v>
      </c>
      <c r="I32" s="294">
        <v>209516.05</v>
      </c>
      <c r="J32" s="301">
        <v>259735</v>
      </c>
      <c r="K32" s="301">
        <v>44993</v>
      </c>
      <c r="L32" s="301">
        <v>6830</v>
      </c>
      <c r="M32" s="232">
        <f t="shared" si="17"/>
        <v>521074.05</v>
      </c>
      <c r="O32" s="111">
        <v>44065</v>
      </c>
      <c r="P32" s="140">
        <v>992216501.93000007</v>
      </c>
      <c r="Q32" s="140">
        <v>3227397592.5100002</v>
      </c>
      <c r="R32" s="140">
        <v>108262631.71000001</v>
      </c>
      <c r="S32" s="140">
        <v>14287425.35</v>
      </c>
      <c r="T32" s="140">
        <f t="shared" si="16"/>
        <v>4342164151.500001</v>
      </c>
      <c r="V32" s="111">
        <v>44065</v>
      </c>
      <c r="W32" s="67">
        <v>3446000</v>
      </c>
      <c r="X32" s="67">
        <v>1480000</v>
      </c>
      <c r="Y32" s="67">
        <v>357000</v>
      </c>
      <c r="Z32" s="67">
        <f t="shared" si="14"/>
        <v>4926000</v>
      </c>
    </row>
    <row r="33" spans="1:20" x14ac:dyDescent="0.25">
      <c r="A33" s="111"/>
      <c r="I33" s="294"/>
      <c r="O33" s="111"/>
      <c r="P33" s="140"/>
      <c r="Q33" s="311"/>
      <c r="R33" s="312"/>
      <c r="S33" s="311"/>
      <c r="T33" s="141"/>
    </row>
    <row r="34" spans="1:20" x14ac:dyDescent="0.25">
      <c r="A34" s="111"/>
      <c r="I34" s="294"/>
      <c r="O34" s="111"/>
      <c r="P34" s="314"/>
      <c r="R34" s="312"/>
      <c r="S34" s="311"/>
      <c r="T34" s="141"/>
    </row>
    <row r="35" spans="1:20" x14ac:dyDescent="0.25">
      <c r="A35" s="111"/>
      <c r="O35" s="111"/>
      <c r="P35" s="110"/>
      <c r="Q35" s="315"/>
      <c r="R35" s="316"/>
      <c r="S35" s="310"/>
      <c r="T35" s="141"/>
    </row>
    <row r="36" spans="1:20" x14ac:dyDescent="0.25">
      <c r="A36" s="111"/>
      <c r="O36" s="111"/>
      <c r="P36" s="111"/>
      <c r="Q36" s="313"/>
      <c r="R36" s="313"/>
      <c r="S36" s="317"/>
      <c r="T36" s="141"/>
    </row>
    <row r="37" spans="1:20" x14ac:dyDescent="0.25">
      <c r="A37" s="111"/>
      <c r="O37" s="111"/>
      <c r="P37" s="111"/>
      <c r="Q37" s="313"/>
      <c r="R37" s="313"/>
      <c r="S37" s="140"/>
      <c r="T37" s="141"/>
    </row>
    <row r="38" spans="1:20" x14ac:dyDescent="0.25">
      <c r="A38" s="111"/>
      <c r="O38" s="111"/>
      <c r="P38" s="111"/>
      <c r="Q38" s="313"/>
      <c r="R38" s="313"/>
      <c r="S38" s="140"/>
      <c r="T38" s="141"/>
    </row>
    <row r="39" spans="1:20" x14ac:dyDescent="0.25">
      <c r="A39" s="111"/>
      <c r="O39" s="111"/>
      <c r="P39" s="111"/>
      <c r="Q39" s="313"/>
      <c r="R39" s="313"/>
      <c r="T39" s="140"/>
    </row>
    <row r="40" spans="1:20" x14ac:dyDescent="0.25">
      <c r="A40" s="111"/>
      <c r="O40" s="111"/>
      <c r="P40" s="111"/>
      <c r="Q40" s="313"/>
      <c r="R40" s="313"/>
      <c r="T40" s="141"/>
    </row>
    <row r="41" spans="1:20" x14ac:dyDescent="0.25">
      <c r="A41" s="111"/>
      <c r="O41" s="111"/>
      <c r="P41" s="140"/>
      <c r="Q41" s="140"/>
      <c r="T41" s="141"/>
    </row>
    <row r="42" spans="1:20" x14ac:dyDescent="0.25">
      <c r="A42" s="111"/>
      <c r="O42" s="111"/>
      <c r="P42" s="140"/>
      <c r="Q42" s="140"/>
      <c r="T42" s="141"/>
    </row>
    <row r="43" spans="1:20" x14ac:dyDescent="0.25">
      <c r="A43" s="111"/>
      <c r="O43" s="111"/>
      <c r="P43" s="140"/>
      <c r="Q43" s="140"/>
      <c r="R43" s="140"/>
      <c r="S43" s="140"/>
      <c r="T43" s="141"/>
    </row>
    <row r="44" spans="1:20" x14ac:dyDescent="0.25">
      <c r="A44" s="111"/>
      <c r="O44" s="111"/>
      <c r="P44" s="140"/>
      <c r="Q44" s="140"/>
      <c r="R44" s="140"/>
      <c r="S44" s="140"/>
      <c r="T44" s="141"/>
    </row>
    <row r="45" spans="1:20" x14ac:dyDescent="0.25">
      <c r="A45" s="111"/>
      <c r="O45" s="111"/>
      <c r="P45" s="140"/>
      <c r="Q45" s="140"/>
      <c r="R45" s="140"/>
      <c r="S45" s="140"/>
      <c r="T45" s="141"/>
    </row>
    <row r="46" spans="1:20" x14ac:dyDescent="0.25">
      <c r="A46" s="111"/>
      <c r="O46" s="111"/>
      <c r="P46" s="140"/>
      <c r="Q46" s="140"/>
      <c r="R46" s="140"/>
      <c r="S46" s="140"/>
      <c r="T46" s="141"/>
    </row>
    <row r="47" spans="1:20" x14ac:dyDescent="0.25">
      <c r="A47" s="111"/>
      <c r="O47" s="111"/>
      <c r="P47" s="140"/>
      <c r="Q47" s="140"/>
      <c r="R47" s="140"/>
      <c r="S47" s="140"/>
      <c r="T47" s="140"/>
    </row>
    <row r="48" spans="1:20" x14ac:dyDescent="0.25">
      <c r="A48" s="111"/>
      <c r="O48" s="111"/>
      <c r="P48" s="140"/>
      <c r="Q48" s="140"/>
      <c r="R48" s="140"/>
      <c r="S48" s="140"/>
      <c r="T48" s="141"/>
    </row>
    <row r="49" spans="1:20" x14ac:dyDescent="0.25">
      <c r="A49" s="111"/>
      <c r="O49" s="111"/>
      <c r="P49" s="140"/>
      <c r="Q49" s="140"/>
      <c r="R49" s="140"/>
      <c r="S49" s="140"/>
      <c r="T49" s="141"/>
    </row>
    <row r="50" spans="1:20" x14ac:dyDescent="0.25">
      <c r="A50" s="111"/>
      <c r="O50" s="111"/>
      <c r="P50" s="140"/>
      <c r="Q50" s="140"/>
      <c r="R50" s="140"/>
      <c r="S50" s="140"/>
      <c r="T50" s="141"/>
    </row>
    <row r="51" spans="1:20" x14ac:dyDescent="0.25">
      <c r="A51" s="111"/>
      <c r="O51" s="111"/>
      <c r="P51" s="140"/>
      <c r="Q51" s="140"/>
      <c r="R51" s="140"/>
      <c r="S51" s="140"/>
      <c r="T51" s="141"/>
    </row>
    <row r="52" spans="1:20" x14ac:dyDescent="0.25">
      <c r="A52" s="111"/>
      <c r="O52" s="111"/>
      <c r="P52" s="140"/>
      <c r="Q52" s="140"/>
      <c r="R52" s="140"/>
      <c r="S52" s="140"/>
      <c r="T52" s="141"/>
    </row>
    <row r="53" spans="1:20" x14ac:dyDescent="0.25">
      <c r="A53" s="111"/>
      <c r="O53" s="111"/>
      <c r="P53" s="140"/>
      <c r="Q53" s="140"/>
      <c r="R53" s="140"/>
      <c r="S53" s="140"/>
      <c r="T53" s="141"/>
    </row>
    <row r="54" spans="1:20" x14ac:dyDescent="0.25">
      <c r="A54" s="111"/>
      <c r="O54" s="111"/>
      <c r="P54" s="140"/>
      <c r="Q54" s="140"/>
      <c r="R54" s="140"/>
      <c r="S54" s="140"/>
      <c r="T54" s="141"/>
    </row>
    <row r="55" spans="1:20" x14ac:dyDescent="0.25">
      <c r="A55" s="111"/>
      <c r="O55" s="111"/>
      <c r="P55" s="140"/>
      <c r="Q55" s="140"/>
      <c r="R55" s="140"/>
      <c r="S55" s="140"/>
      <c r="T55" s="140"/>
    </row>
    <row r="56" spans="1:20" x14ac:dyDescent="0.25">
      <c r="A56" s="111"/>
      <c r="O56" s="111"/>
      <c r="P56" s="140"/>
      <c r="Q56" s="140"/>
      <c r="R56" s="140"/>
      <c r="S56" s="140"/>
      <c r="T56" s="141"/>
    </row>
    <row r="57" spans="1:20" x14ac:dyDescent="0.25">
      <c r="A57" s="111"/>
      <c r="O57" s="111"/>
      <c r="P57" s="140"/>
      <c r="Q57" s="140"/>
      <c r="R57" s="140"/>
      <c r="S57" s="140"/>
      <c r="T57" s="141"/>
    </row>
    <row r="58" spans="1:20" x14ac:dyDescent="0.25">
      <c r="A58" s="111"/>
      <c r="O58" s="111"/>
      <c r="P58" s="140"/>
      <c r="Q58" s="140"/>
      <c r="R58" s="140"/>
      <c r="S58" s="140"/>
      <c r="T58" s="141"/>
    </row>
    <row r="59" spans="1:20" x14ac:dyDescent="0.25">
      <c r="A59" s="111"/>
      <c r="O59" s="111"/>
      <c r="P59" s="140"/>
      <c r="Q59" s="140"/>
      <c r="R59" s="140"/>
      <c r="S59" s="140"/>
      <c r="T59" s="141"/>
    </row>
    <row r="60" spans="1:20" x14ac:dyDescent="0.25">
      <c r="A60" s="111"/>
      <c r="O60" s="111"/>
      <c r="P60" s="140"/>
      <c r="Q60" s="140"/>
      <c r="R60" s="140"/>
      <c r="S60" s="140"/>
      <c r="T60" s="141"/>
    </row>
    <row r="61" spans="1:20" x14ac:dyDescent="0.25">
      <c r="A61" s="111"/>
      <c r="O61" s="111"/>
      <c r="P61" s="140"/>
      <c r="Q61" s="140"/>
      <c r="R61" s="140"/>
      <c r="S61" s="140"/>
      <c r="T61" s="141"/>
    </row>
    <row r="62" spans="1:20" x14ac:dyDescent="0.25">
      <c r="A62" s="111"/>
      <c r="O62" s="111"/>
      <c r="P62" s="140"/>
      <c r="Q62" s="140"/>
      <c r="R62" s="140"/>
      <c r="S62" s="140"/>
      <c r="T62" s="141"/>
    </row>
    <row r="63" spans="1:20" x14ac:dyDescent="0.25">
      <c r="A63" s="111"/>
      <c r="O63" s="111"/>
      <c r="P63" s="140"/>
      <c r="Q63" s="140"/>
      <c r="R63" s="140"/>
      <c r="S63" s="140"/>
      <c r="T63" s="140"/>
    </row>
    <row r="64" spans="1:20" x14ac:dyDescent="0.25">
      <c r="A64" s="111"/>
      <c r="O64" s="111"/>
      <c r="P64" s="140"/>
      <c r="Q64" s="140"/>
      <c r="R64" s="140"/>
      <c r="S64" s="140"/>
      <c r="T64" s="141"/>
    </row>
    <row r="65" spans="1:20" x14ac:dyDescent="0.25">
      <c r="A65" s="111"/>
      <c r="O65" s="111"/>
      <c r="P65" s="140"/>
      <c r="Q65" s="140"/>
      <c r="R65" s="140"/>
      <c r="S65" s="140"/>
      <c r="T65" s="141"/>
    </row>
    <row r="66" spans="1:20" x14ac:dyDescent="0.25">
      <c r="A66" s="111"/>
      <c r="O66" s="111"/>
      <c r="P66" s="140"/>
      <c r="Q66" s="140"/>
      <c r="R66" s="140"/>
      <c r="S66" s="140"/>
      <c r="T66" s="141"/>
    </row>
    <row r="67" spans="1:20" x14ac:dyDescent="0.25">
      <c r="A67" s="111"/>
      <c r="O67" s="111"/>
      <c r="P67" s="140"/>
      <c r="Q67" s="140"/>
      <c r="R67" s="140"/>
      <c r="S67" s="140"/>
      <c r="T67" s="141"/>
    </row>
    <row r="68" spans="1:20" x14ac:dyDescent="0.25">
      <c r="A68" s="111"/>
      <c r="O68" s="111"/>
      <c r="P68" s="140"/>
      <c r="Q68" s="140"/>
      <c r="R68" s="140"/>
      <c r="S68" s="140"/>
      <c r="T68" s="141"/>
    </row>
    <row r="69" spans="1:20" x14ac:dyDescent="0.25">
      <c r="A69" s="111"/>
      <c r="O69" s="111"/>
      <c r="P69" s="140"/>
      <c r="Q69" s="140"/>
      <c r="R69" s="140"/>
      <c r="S69" s="140"/>
      <c r="T69" s="141"/>
    </row>
    <row r="70" spans="1:20" x14ac:dyDescent="0.25">
      <c r="A70" s="111"/>
      <c r="O70" s="111"/>
      <c r="P70" s="140"/>
      <c r="Q70" s="140"/>
      <c r="R70" s="140"/>
      <c r="S70" s="140"/>
      <c r="T70" s="141"/>
    </row>
    <row r="71" spans="1:20" x14ac:dyDescent="0.25">
      <c r="A71" s="111"/>
      <c r="O71" s="111"/>
      <c r="P71" s="140"/>
      <c r="Q71" s="140"/>
      <c r="R71" s="140"/>
      <c r="S71" s="140"/>
      <c r="T71" s="141"/>
    </row>
    <row r="72" spans="1:20" x14ac:dyDescent="0.25">
      <c r="A72" s="111"/>
      <c r="O72" s="111"/>
      <c r="P72" s="140"/>
      <c r="Q72" s="140"/>
      <c r="R72" s="140"/>
      <c r="S72" s="140"/>
      <c r="T72" s="140"/>
    </row>
    <row r="73" spans="1:20" x14ac:dyDescent="0.25">
      <c r="A73" s="111"/>
      <c r="O73" s="111"/>
      <c r="P73" s="140"/>
      <c r="Q73" s="140"/>
      <c r="R73" s="140"/>
      <c r="S73" s="140"/>
      <c r="T73" s="141"/>
    </row>
    <row r="74" spans="1:20" x14ac:dyDescent="0.25">
      <c r="A74" s="111"/>
      <c r="O74" s="111"/>
      <c r="P74" s="140"/>
      <c r="Q74" s="140"/>
      <c r="R74" s="140"/>
      <c r="S74" s="140"/>
      <c r="T74" s="141"/>
    </row>
    <row r="75" spans="1:20" x14ac:dyDescent="0.25">
      <c r="A75" s="111"/>
      <c r="O75" s="111"/>
      <c r="P75" s="140"/>
      <c r="Q75" s="140"/>
      <c r="R75" s="140"/>
      <c r="S75" s="140"/>
      <c r="T75" s="141"/>
    </row>
    <row r="76" spans="1:20" x14ac:dyDescent="0.25">
      <c r="A76" s="111"/>
      <c r="O76" s="111"/>
      <c r="P76" s="140"/>
      <c r="Q76" s="140"/>
      <c r="R76" s="140"/>
      <c r="S76" s="140"/>
      <c r="T76" s="141"/>
    </row>
    <row r="77" spans="1:20" x14ac:dyDescent="0.25">
      <c r="A77" s="111"/>
      <c r="O77" s="111"/>
      <c r="P77" s="140"/>
      <c r="Q77" s="140"/>
      <c r="R77" s="140"/>
      <c r="S77" s="140"/>
      <c r="T77" s="141"/>
    </row>
    <row r="78" spans="1:20" x14ac:dyDescent="0.25">
      <c r="A78" s="111"/>
      <c r="O78" s="111"/>
      <c r="P78" s="140"/>
      <c r="Q78" s="140"/>
      <c r="R78" s="140"/>
      <c r="S78" s="140"/>
      <c r="T78" s="141"/>
    </row>
    <row r="79" spans="1:20" x14ac:dyDescent="0.25">
      <c r="A79" s="111"/>
      <c r="O79" s="111"/>
      <c r="P79" s="140"/>
      <c r="Q79" s="140"/>
      <c r="R79" s="140"/>
      <c r="S79" s="140"/>
      <c r="T79" s="140"/>
    </row>
    <row r="80" spans="1:20" x14ac:dyDescent="0.25">
      <c r="A80" s="111"/>
      <c r="O80" s="111"/>
      <c r="P80" s="140"/>
      <c r="Q80" s="140"/>
      <c r="R80" s="140"/>
      <c r="S80" s="140"/>
      <c r="T80" s="141"/>
    </row>
    <row r="81" spans="1:20" x14ac:dyDescent="0.25">
      <c r="A81" s="111"/>
      <c r="O81" s="111"/>
      <c r="P81" s="140"/>
      <c r="Q81" s="140"/>
      <c r="R81" s="140"/>
      <c r="S81" s="140"/>
      <c r="T81" s="141"/>
    </row>
    <row r="82" spans="1:20" x14ac:dyDescent="0.25">
      <c r="A82" s="111"/>
      <c r="O82" s="111"/>
      <c r="P82" s="140"/>
      <c r="Q82" s="140"/>
      <c r="R82" s="140"/>
      <c r="S82" s="140"/>
      <c r="T82" s="141"/>
    </row>
    <row r="83" spans="1:20" x14ac:dyDescent="0.25">
      <c r="A83" s="111"/>
      <c r="O83" s="111"/>
      <c r="P83" s="140"/>
      <c r="Q83" s="140"/>
      <c r="R83" s="140"/>
      <c r="S83" s="140"/>
      <c r="T83" s="141"/>
    </row>
    <row r="84" spans="1:20" x14ac:dyDescent="0.25">
      <c r="A84" s="111"/>
      <c r="O84" s="111"/>
      <c r="P84" s="140"/>
      <c r="Q84" s="140"/>
      <c r="R84" s="140"/>
      <c r="S84" s="140"/>
      <c r="T84" s="141"/>
    </row>
    <row r="85" spans="1:20" x14ac:dyDescent="0.25">
      <c r="A85" s="111"/>
      <c r="O85" s="111"/>
      <c r="P85" s="140"/>
      <c r="Q85" s="140"/>
      <c r="R85" s="140"/>
      <c r="S85" s="140"/>
      <c r="T85" s="141"/>
    </row>
    <row r="86" spans="1:20" x14ac:dyDescent="0.25">
      <c r="A86" s="111"/>
      <c r="O86" s="111"/>
      <c r="P86" s="140"/>
      <c r="Q86" s="140"/>
      <c r="R86" s="140"/>
      <c r="S86" s="140"/>
      <c r="T86" s="141"/>
    </row>
    <row r="87" spans="1:20" x14ac:dyDescent="0.25">
      <c r="A87" s="111"/>
      <c r="O87" s="111"/>
      <c r="P87" s="140"/>
      <c r="Q87" s="140"/>
      <c r="R87" s="140"/>
      <c r="S87" s="140"/>
      <c r="T87" s="140"/>
    </row>
    <row r="88" spans="1:20" x14ac:dyDescent="0.25">
      <c r="A88" s="111"/>
      <c r="O88" s="111"/>
      <c r="P88" s="140"/>
      <c r="Q88" s="140"/>
      <c r="R88" s="140"/>
      <c r="S88" s="140"/>
      <c r="T88" s="141"/>
    </row>
    <row r="89" spans="1:20" x14ac:dyDescent="0.25">
      <c r="A89" s="111"/>
      <c r="O89" s="111"/>
      <c r="P89" s="140"/>
      <c r="Q89" s="140"/>
      <c r="R89" s="140"/>
      <c r="S89" s="140"/>
      <c r="T89" s="141"/>
    </row>
    <row r="90" spans="1:20" x14ac:dyDescent="0.25">
      <c r="A90" s="111"/>
      <c r="O90" s="111"/>
      <c r="P90" s="140"/>
      <c r="Q90" s="140"/>
      <c r="R90" s="140"/>
      <c r="S90" s="140"/>
      <c r="T90" s="141"/>
    </row>
    <row r="91" spans="1:20" x14ac:dyDescent="0.25">
      <c r="A91" s="111"/>
      <c r="O91" s="111"/>
      <c r="P91" s="140"/>
      <c r="Q91" s="140"/>
      <c r="R91" s="140"/>
      <c r="S91" s="140"/>
      <c r="T91" s="141"/>
    </row>
    <row r="92" spans="1:20" x14ac:dyDescent="0.25">
      <c r="A92" s="111"/>
      <c r="O92" s="111"/>
      <c r="P92" s="140"/>
      <c r="Q92" s="140"/>
      <c r="R92" s="140"/>
      <c r="S92" s="140"/>
      <c r="T92" s="141"/>
    </row>
    <row r="93" spans="1:20" x14ac:dyDescent="0.25">
      <c r="A93" s="111"/>
      <c r="O93" s="111"/>
      <c r="P93" s="140"/>
      <c r="Q93" s="140"/>
      <c r="R93" s="140"/>
      <c r="S93" s="140"/>
      <c r="T93" s="141"/>
    </row>
    <row r="94" spans="1:20" x14ac:dyDescent="0.25">
      <c r="A94" s="111"/>
      <c r="O94" s="111"/>
      <c r="P94" s="140"/>
      <c r="Q94" s="140"/>
      <c r="R94" s="140"/>
      <c r="S94" s="140"/>
      <c r="T94" s="141"/>
    </row>
    <row r="95" spans="1:20" x14ac:dyDescent="0.25">
      <c r="A95" s="111"/>
      <c r="O95" s="111"/>
      <c r="P95" s="140"/>
      <c r="Q95" s="140"/>
      <c r="R95" s="140"/>
      <c r="S95" s="140"/>
      <c r="T95" s="140"/>
    </row>
    <row r="96" spans="1:20" x14ac:dyDescent="0.25">
      <c r="A96" s="111"/>
      <c r="O96" s="111"/>
      <c r="P96" s="140"/>
      <c r="Q96" s="140"/>
      <c r="R96" s="140"/>
      <c r="S96" s="140"/>
      <c r="T96" s="141"/>
    </row>
    <row r="97" spans="1:25" x14ac:dyDescent="0.25">
      <c r="A97" s="111"/>
      <c r="O97" s="111"/>
      <c r="P97" s="140"/>
      <c r="Q97" s="140"/>
      <c r="R97" s="140"/>
      <c r="S97" s="140"/>
      <c r="T97" s="141"/>
    </row>
    <row r="98" spans="1:25" x14ac:dyDescent="0.25">
      <c r="A98" s="111"/>
      <c r="O98" s="111"/>
      <c r="P98" s="140"/>
      <c r="Q98" s="140"/>
      <c r="R98" s="140"/>
      <c r="S98" s="140"/>
      <c r="T98" s="141"/>
    </row>
    <row r="99" spans="1:25" x14ac:dyDescent="0.25">
      <c r="A99" s="111"/>
      <c r="O99" s="111"/>
      <c r="P99" s="140"/>
      <c r="Q99" s="140"/>
      <c r="R99" s="140"/>
      <c r="S99" s="140"/>
      <c r="T99" s="141"/>
    </row>
    <row r="100" spans="1:25" x14ac:dyDescent="0.25">
      <c r="A100" s="111"/>
      <c r="O100" s="111"/>
      <c r="P100" s="140"/>
      <c r="Q100" s="140"/>
      <c r="R100" s="140"/>
      <c r="S100" s="140"/>
      <c r="T100" s="141"/>
    </row>
    <row r="101" spans="1:25" x14ac:dyDescent="0.25">
      <c r="A101" s="111"/>
      <c r="O101" s="111"/>
      <c r="P101" s="140"/>
      <c r="Q101" s="140"/>
      <c r="R101" s="140"/>
      <c r="S101" s="140"/>
      <c r="T101" s="141"/>
    </row>
    <row r="102" spans="1:25" x14ac:dyDescent="0.25">
      <c r="A102" s="111"/>
      <c r="O102" s="111"/>
      <c r="P102" s="140"/>
      <c r="Q102" s="140"/>
      <c r="R102" s="140"/>
      <c r="S102" s="140"/>
      <c r="T102" s="141"/>
    </row>
    <row r="103" spans="1:25" x14ac:dyDescent="0.25">
      <c r="A103" s="215"/>
      <c r="B103" s="75"/>
      <c r="C103" s="75"/>
      <c r="D103" s="75"/>
      <c r="E103" s="75"/>
      <c r="G103" s="75"/>
      <c r="H103" s="75"/>
      <c r="I103" s="75"/>
      <c r="J103" s="75"/>
      <c r="K103" s="75"/>
      <c r="L103" s="75"/>
      <c r="M103" s="75"/>
      <c r="N103" s="75"/>
      <c r="O103" s="215"/>
      <c r="P103" s="75"/>
      <c r="Q103" s="75"/>
      <c r="R103" s="217"/>
      <c r="S103" s="217"/>
      <c r="T103" s="141"/>
      <c r="U103" s="75"/>
      <c r="V103" s="75"/>
      <c r="W103" s="75"/>
      <c r="X103" s="75"/>
      <c r="Y103" s="75"/>
    </row>
    <row r="104" spans="1:25" x14ac:dyDescent="0.25">
      <c r="A104" s="215"/>
      <c r="B104" s="75"/>
      <c r="C104" s="75"/>
      <c r="D104" s="75"/>
      <c r="E104" s="75"/>
      <c r="F104" s="75"/>
      <c r="G104" s="75"/>
      <c r="H104" s="75"/>
      <c r="I104" s="75"/>
      <c r="J104" s="75"/>
      <c r="K104" s="75"/>
      <c r="L104" s="75"/>
      <c r="M104" s="75"/>
      <c r="N104" s="75"/>
      <c r="O104" s="215"/>
      <c r="P104" s="220"/>
      <c r="Q104" s="220"/>
      <c r="R104" s="220"/>
      <c r="S104" s="220"/>
      <c r="T104" s="220"/>
      <c r="U104" s="75"/>
      <c r="V104" s="75"/>
      <c r="W104" s="75"/>
      <c r="X104" s="75"/>
      <c r="Y104" s="75"/>
    </row>
    <row r="105" spans="1:25" x14ac:dyDescent="0.25">
      <c r="A105" s="215"/>
      <c r="B105" s="75"/>
      <c r="C105" s="75"/>
      <c r="D105" s="75"/>
      <c r="E105" s="75"/>
      <c r="G105" s="75"/>
      <c r="H105" s="75"/>
      <c r="I105" s="75"/>
      <c r="J105" s="75"/>
      <c r="K105" s="75"/>
      <c r="L105" s="75"/>
      <c r="M105" s="75"/>
      <c r="N105" s="75"/>
      <c r="O105" s="215"/>
      <c r="P105" s="217"/>
      <c r="Q105" s="217"/>
      <c r="R105" s="217"/>
      <c r="S105" s="217"/>
      <c r="T105" s="141"/>
      <c r="U105" s="75"/>
      <c r="V105" s="75"/>
      <c r="W105" s="75"/>
      <c r="X105" s="75"/>
      <c r="Y105" s="75"/>
    </row>
    <row r="106" spans="1:25" x14ac:dyDescent="0.25">
      <c r="A106" s="215"/>
      <c r="B106" s="75"/>
      <c r="C106" s="75"/>
      <c r="D106" s="75"/>
      <c r="E106" s="75"/>
      <c r="G106" s="75"/>
      <c r="H106" s="75"/>
      <c r="I106" s="75"/>
      <c r="J106" s="75"/>
      <c r="K106" s="75"/>
      <c r="L106" s="75"/>
      <c r="M106" s="75"/>
      <c r="N106" s="75"/>
      <c r="O106" s="215"/>
      <c r="P106" s="217"/>
      <c r="Q106" s="217"/>
      <c r="R106" s="217"/>
      <c r="S106" s="217"/>
      <c r="T106" s="141"/>
      <c r="U106" s="75"/>
      <c r="V106" s="75"/>
      <c r="W106" s="75"/>
      <c r="X106" s="75"/>
      <c r="Y106" s="75"/>
    </row>
    <row r="107" spans="1:25" x14ac:dyDescent="0.25">
      <c r="A107" s="215"/>
      <c r="B107" s="75"/>
      <c r="C107" s="75"/>
      <c r="D107" s="75"/>
      <c r="E107" s="75"/>
      <c r="G107" s="75"/>
      <c r="H107" s="75"/>
      <c r="I107" s="75"/>
      <c r="J107" s="75"/>
      <c r="K107" s="75"/>
      <c r="L107" s="75"/>
      <c r="M107" s="75"/>
      <c r="N107" s="75"/>
      <c r="O107" s="215"/>
      <c r="P107" s="217"/>
      <c r="Q107" s="217"/>
      <c r="R107" s="217"/>
      <c r="S107" s="217"/>
      <c r="T107" s="141"/>
      <c r="U107" s="75"/>
      <c r="V107" s="75"/>
      <c r="W107" s="75"/>
      <c r="X107" s="75"/>
      <c r="Y107" s="75"/>
    </row>
    <row r="108" spans="1:25" x14ac:dyDescent="0.25">
      <c r="A108" s="215"/>
      <c r="B108" s="75"/>
      <c r="C108" s="75"/>
      <c r="D108" s="75"/>
      <c r="E108" s="75"/>
      <c r="G108" s="75"/>
      <c r="H108" s="75"/>
      <c r="I108" s="75"/>
      <c r="J108" s="75"/>
      <c r="K108" s="75"/>
      <c r="L108" s="75"/>
      <c r="M108" s="75"/>
      <c r="N108" s="75"/>
      <c r="O108" s="215"/>
      <c r="P108" s="217"/>
      <c r="Q108" s="217"/>
      <c r="R108" s="217"/>
      <c r="S108" s="217"/>
      <c r="T108" s="141"/>
      <c r="U108" s="75"/>
      <c r="V108" s="75"/>
      <c r="W108" s="75"/>
      <c r="X108" s="75"/>
      <c r="Y108" s="75"/>
    </row>
    <row r="109" spans="1:25" x14ac:dyDescent="0.25">
      <c r="A109" s="215"/>
      <c r="B109" s="75"/>
      <c r="C109" s="75"/>
      <c r="D109" s="75"/>
      <c r="E109" s="75"/>
      <c r="G109" s="75"/>
      <c r="H109" s="75"/>
      <c r="I109" s="75"/>
      <c r="J109" s="75"/>
      <c r="K109" s="75"/>
      <c r="L109" s="75"/>
      <c r="M109" s="75"/>
      <c r="N109" s="75"/>
      <c r="O109" s="215"/>
      <c r="P109" s="217"/>
      <c r="Q109" s="217"/>
      <c r="R109" s="217"/>
      <c r="S109" s="217"/>
      <c r="T109" s="141"/>
      <c r="U109" s="75"/>
      <c r="V109" s="75"/>
      <c r="W109" s="75"/>
      <c r="X109" s="75"/>
      <c r="Y109" s="75"/>
    </row>
    <row r="110" spans="1:25" x14ac:dyDescent="0.25">
      <c r="A110" s="215"/>
      <c r="B110" s="75"/>
      <c r="C110" s="75"/>
      <c r="D110" s="75"/>
      <c r="E110" s="75"/>
      <c r="G110" s="75"/>
      <c r="H110" s="75"/>
      <c r="I110" s="75"/>
      <c r="J110" s="75"/>
      <c r="K110" s="75"/>
      <c r="L110" s="75"/>
      <c r="M110" s="75"/>
      <c r="N110" s="75"/>
      <c r="O110" s="215"/>
      <c r="P110" s="217"/>
      <c r="Q110" s="217"/>
      <c r="R110" s="217"/>
      <c r="S110" s="217"/>
      <c r="T110" s="141"/>
      <c r="U110" s="75"/>
      <c r="V110" s="75"/>
      <c r="W110" s="75"/>
      <c r="X110" s="75"/>
      <c r="Y110" s="75"/>
    </row>
    <row r="111" spans="1:25" x14ac:dyDescent="0.25">
      <c r="A111" s="215"/>
      <c r="B111" s="75"/>
      <c r="C111" s="75"/>
      <c r="D111" s="75"/>
      <c r="E111" s="75"/>
      <c r="G111" s="75"/>
      <c r="H111" s="75"/>
      <c r="I111" s="75"/>
      <c r="J111" s="75"/>
      <c r="K111" s="75"/>
      <c r="L111" s="75"/>
      <c r="M111" s="75"/>
      <c r="N111" s="75"/>
      <c r="O111" s="215"/>
      <c r="P111" s="217"/>
      <c r="Q111" s="217"/>
      <c r="R111" s="217"/>
      <c r="S111" s="217"/>
      <c r="T111" s="141"/>
      <c r="U111" s="75"/>
      <c r="V111" s="75"/>
      <c r="W111" s="75"/>
      <c r="X111" s="75"/>
      <c r="Y111" s="75"/>
    </row>
    <row r="112" spans="1:25" x14ac:dyDescent="0.25">
      <c r="A112" s="215"/>
      <c r="B112" s="75"/>
      <c r="C112" s="75"/>
      <c r="D112" s="75"/>
      <c r="E112" s="75"/>
      <c r="F112" s="75"/>
      <c r="G112" s="75"/>
      <c r="H112" s="75"/>
      <c r="I112" s="75"/>
      <c r="J112" s="75"/>
      <c r="K112" s="75"/>
      <c r="L112" s="75"/>
      <c r="M112" s="75"/>
      <c r="N112" s="75"/>
      <c r="O112" s="215"/>
      <c r="P112" s="217"/>
      <c r="Q112" s="217"/>
      <c r="R112" s="217"/>
      <c r="S112" s="217"/>
      <c r="T112" s="217"/>
      <c r="U112" s="75"/>
      <c r="V112" s="75"/>
      <c r="W112" s="75"/>
      <c r="X112" s="75"/>
      <c r="Y112" s="75"/>
    </row>
    <row r="113" spans="1:25" x14ac:dyDescent="0.25">
      <c r="A113" s="215"/>
      <c r="B113" s="75"/>
      <c r="C113" s="75"/>
      <c r="D113" s="75"/>
      <c r="E113" s="75"/>
      <c r="G113" s="75"/>
      <c r="H113" s="75"/>
      <c r="I113" s="75"/>
      <c r="J113" s="75"/>
      <c r="K113" s="75"/>
      <c r="L113" s="75"/>
      <c r="M113" s="75"/>
      <c r="N113" s="75"/>
      <c r="O113" s="215"/>
      <c r="P113" s="217"/>
      <c r="Q113" s="217"/>
      <c r="R113" s="217"/>
      <c r="S113" s="217"/>
      <c r="T113" s="141"/>
      <c r="U113" s="75"/>
      <c r="V113" s="75"/>
      <c r="W113" s="75"/>
      <c r="X113" s="75"/>
      <c r="Y113" s="75"/>
    </row>
    <row r="114" spans="1:25" x14ac:dyDescent="0.25">
      <c r="A114" s="215"/>
      <c r="B114" s="75"/>
      <c r="C114" s="75"/>
      <c r="D114" s="75"/>
      <c r="E114" s="75"/>
      <c r="G114" s="75"/>
      <c r="H114" s="75"/>
      <c r="I114" s="75"/>
      <c r="J114" s="75"/>
      <c r="K114" s="75"/>
      <c r="L114" s="75"/>
      <c r="M114" s="75"/>
      <c r="N114" s="75"/>
      <c r="O114" s="215"/>
      <c r="P114" s="217"/>
      <c r="Q114" s="217"/>
      <c r="R114" s="217"/>
      <c r="S114" s="217"/>
      <c r="T114" s="141"/>
      <c r="U114" s="75"/>
      <c r="V114" s="75"/>
      <c r="W114" s="75"/>
      <c r="X114" s="75"/>
      <c r="Y114" s="75"/>
    </row>
    <row r="115" spans="1:25" x14ac:dyDescent="0.25">
      <c r="A115" s="215"/>
      <c r="B115" s="75"/>
      <c r="C115" s="75"/>
      <c r="D115" s="75"/>
      <c r="E115" s="75"/>
      <c r="G115" s="75"/>
      <c r="H115" s="75"/>
      <c r="I115" s="75"/>
      <c r="J115" s="75"/>
      <c r="K115" s="75"/>
      <c r="L115" s="75"/>
      <c r="M115" s="75"/>
      <c r="N115" s="75"/>
      <c r="O115" s="215"/>
      <c r="P115" s="217"/>
      <c r="Q115" s="217"/>
      <c r="R115" s="217"/>
      <c r="S115" s="217"/>
      <c r="T115" s="141"/>
      <c r="U115" s="75"/>
      <c r="V115" s="75"/>
      <c r="W115" s="75"/>
      <c r="X115" s="75"/>
      <c r="Y115" s="75"/>
    </row>
    <row r="116" spans="1:25" x14ac:dyDescent="0.25">
      <c r="A116" s="215"/>
      <c r="B116" s="75"/>
      <c r="C116" s="75"/>
      <c r="D116" s="75"/>
      <c r="E116" s="75"/>
      <c r="G116" s="75"/>
      <c r="H116" s="75"/>
      <c r="I116" s="75"/>
      <c r="J116" s="75"/>
      <c r="K116" s="75"/>
      <c r="L116" s="75"/>
      <c r="M116" s="75"/>
      <c r="N116" s="75"/>
      <c r="O116" s="215"/>
      <c r="P116" s="217"/>
      <c r="Q116" s="217"/>
      <c r="R116" s="217"/>
      <c r="S116" s="217"/>
      <c r="T116" s="141"/>
      <c r="U116" s="75"/>
      <c r="V116" s="75"/>
      <c r="W116" s="75"/>
      <c r="X116" s="75"/>
      <c r="Y116" s="75"/>
    </row>
    <row r="117" spans="1:25" x14ac:dyDescent="0.25">
      <c r="A117" s="215"/>
      <c r="B117" s="75"/>
      <c r="C117" s="75"/>
      <c r="D117" s="75"/>
      <c r="E117" s="75"/>
      <c r="G117" s="75"/>
      <c r="H117" s="75"/>
      <c r="I117" s="75"/>
      <c r="J117" s="75"/>
      <c r="K117" s="75"/>
      <c r="L117" s="75"/>
      <c r="M117" s="75"/>
      <c r="N117" s="75"/>
      <c r="O117" s="215"/>
      <c r="P117" s="217"/>
      <c r="Q117" s="217"/>
      <c r="R117" s="217"/>
      <c r="S117" s="217"/>
      <c r="T117" s="141"/>
      <c r="U117" s="75"/>
      <c r="V117" s="75"/>
      <c r="W117" s="75"/>
      <c r="X117" s="75"/>
      <c r="Y117" s="75"/>
    </row>
    <row r="118" spans="1:25" x14ac:dyDescent="0.25">
      <c r="A118" s="215"/>
      <c r="B118" s="75"/>
      <c r="C118" s="75"/>
      <c r="D118" s="75"/>
      <c r="E118" s="75"/>
      <c r="G118" s="75"/>
      <c r="H118" s="75"/>
      <c r="I118" s="75"/>
      <c r="J118" s="75"/>
      <c r="K118" s="75"/>
      <c r="L118" s="75"/>
      <c r="M118" s="75"/>
      <c r="N118" s="75"/>
      <c r="O118" s="215"/>
      <c r="P118" s="217"/>
      <c r="Q118" s="217"/>
      <c r="R118" s="217"/>
      <c r="S118" s="217"/>
      <c r="T118" s="141"/>
      <c r="U118" s="75"/>
      <c r="V118" s="75"/>
      <c r="W118" s="75"/>
      <c r="X118" s="75"/>
      <c r="Y118" s="75"/>
    </row>
    <row r="119" spans="1:25" x14ac:dyDescent="0.25">
      <c r="A119" s="215"/>
      <c r="B119" s="75"/>
      <c r="C119" s="75"/>
      <c r="D119" s="75"/>
      <c r="E119" s="75"/>
      <c r="G119" s="75"/>
      <c r="H119" s="75"/>
      <c r="I119" s="75"/>
      <c r="J119" s="75"/>
      <c r="K119" s="75"/>
      <c r="L119" s="75"/>
      <c r="M119" s="75"/>
      <c r="N119" s="75"/>
      <c r="O119" s="215"/>
      <c r="P119" s="220"/>
      <c r="Q119" s="220"/>
      <c r="R119" s="220"/>
      <c r="S119" s="220"/>
      <c r="T119" s="220"/>
      <c r="U119" s="75"/>
      <c r="V119" s="75"/>
      <c r="W119" s="75"/>
      <c r="X119" s="75"/>
      <c r="Y119" s="75"/>
    </row>
    <row r="120" spans="1:25" x14ac:dyDescent="0.25">
      <c r="A120" s="215"/>
      <c r="B120" s="75"/>
      <c r="C120" s="75"/>
      <c r="D120" s="75"/>
      <c r="E120" s="75"/>
      <c r="F120" s="75"/>
      <c r="G120" s="75"/>
      <c r="H120" s="75"/>
      <c r="I120" s="75"/>
      <c r="J120" s="75"/>
      <c r="K120" s="75"/>
      <c r="L120" s="75"/>
      <c r="M120" s="75"/>
      <c r="N120" s="75"/>
      <c r="O120" s="215"/>
      <c r="P120" s="75"/>
      <c r="Q120" s="75"/>
      <c r="R120" s="75"/>
      <c r="S120" s="75"/>
      <c r="T120" s="141"/>
      <c r="U120" s="75"/>
      <c r="V120" s="75"/>
      <c r="W120" s="75"/>
      <c r="X120" s="75"/>
      <c r="Y120" s="75"/>
    </row>
    <row r="121" spans="1:25" x14ac:dyDescent="0.25">
      <c r="A121" s="215"/>
      <c r="B121" s="75"/>
      <c r="C121" s="75"/>
      <c r="D121" s="75"/>
      <c r="E121" s="75"/>
      <c r="G121" s="75"/>
      <c r="H121" s="75"/>
      <c r="I121" s="75"/>
      <c r="J121" s="75"/>
      <c r="K121" s="75"/>
      <c r="L121" s="75"/>
      <c r="M121" s="75"/>
      <c r="N121" s="75"/>
      <c r="O121" s="215"/>
      <c r="P121" s="217"/>
      <c r="Q121" s="217"/>
      <c r="R121" s="217"/>
      <c r="S121" s="217"/>
      <c r="T121" s="141"/>
      <c r="U121" s="75"/>
      <c r="V121" s="75"/>
      <c r="W121" s="75"/>
      <c r="X121" s="75"/>
      <c r="Y121" s="75"/>
    </row>
    <row r="122" spans="1:25" x14ac:dyDescent="0.25">
      <c r="A122" s="215"/>
      <c r="B122" s="75"/>
      <c r="C122" s="75"/>
      <c r="D122" s="75"/>
      <c r="E122" s="75"/>
      <c r="G122" s="75"/>
      <c r="H122" s="75"/>
      <c r="I122" s="75"/>
      <c r="J122" s="75"/>
      <c r="K122" s="75"/>
      <c r="L122" s="75"/>
      <c r="M122" s="75"/>
      <c r="N122" s="75"/>
      <c r="O122" s="215"/>
      <c r="P122" s="217"/>
      <c r="Q122" s="217"/>
      <c r="R122" s="217"/>
      <c r="S122" s="217"/>
      <c r="T122" s="141"/>
      <c r="U122" s="75"/>
      <c r="V122" s="75"/>
      <c r="W122" s="75"/>
      <c r="X122" s="75"/>
      <c r="Y122" s="75"/>
    </row>
    <row r="123" spans="1:25" x14ac:dyDescent="0.25">
      <c r="A123" s="215"/>
      <c r="B123" s="75"/>
      <c r="C123" s="75"/>
      <c r="D123" s="75"/>
      <c r="E123" s="75"/>
      <c r="G123" s="75"/>
      <c r="H123" s="75"/>
      <c r="I123" s="75"/>
      <c r="J123" s="75"/>
      <c r="K123" s="75"/>
      <c r="L123" s="75"/>
      <c r="M123" s="75"/>
      <c r="N123" s="75"/>
      <c r="O123" s="215"/>
      <c r="P123" s="217"/>
      <c r="Q123" s="217"/>
      <c r="R123" s="217"/>
      <c r="S123" s="217"/>
      <c r="T123" s="141"/>
      <c r="U123" s="75"/>
      <c r="V123" s="75"/>
      <c r="W123" s="75"/>
      <c r="X123" s="75"/>
      <c r="Y123" s="75"/>
    </row>
    <row r="124" spans="1:25" x14ac:dyDescent="0.25">
      <c r="A124" s="215"/>
      <c r="B124" s="75"/>
      <c r="C124" s="75"/>
      <c r="D124" s="75"/>
      <c r="E124" s="75"/>
      <c r="G124" s="75"/>
      <c r="H124" s="75"/>
      <c r="I124" s="75"/>
      <c r="J124" s="75"/>
      <c r="K124" s="75"/>
      <c r="L124" s="75"/>
      <c r="M124" s="75"/>
      <c r="N124" s="75"/>
      <c r="O124" s="215"/>
      <c r="P124" s="217"/>
      <c r="Q124" s="217"/>
      <c r="R124" s="217"/>
      <c r="S124" s="217"/>
      <c r="T124" s="141"/>
      <c r="U124" s="75"/>
      <c r="V124" s="75"/>
      <c r="W124" s="75"/>
      <c r="X124" s="75"/>
      <c r="Y124" s="75"/>
    </row>
    <row r="125" spans="1:25" x14ac:dyDescent="0.25">
      <c r="A125" s="215"/>
      <c r="O125" s="215"/>
      <c r="P125" s="217"/>
      <c r="Q125" s="217"/>
      <c r="R125" s="217"/>
      <c r="S125" s="217"/>
      <c r="T125" s="141"/>
    </row>
    <row r="126" spans="1:25" x14ac:dyDescent="0.25">
      <c r="A126" s="215"/>
      <c r="O126" s="215"/>
      <c r="P126" s="217"/>
      <c r="Q126" s="217"/>
      <c r="R126" s="217"/>
      <c r="S126" s="217"/>
      <c r="T126" s="141"/>
    </row>
    <row r="127" spans="1:25" x14ac:dyDescent="0.25">
      <c r="A127" s="215"/>
      <c r="B127" s="75"/>
      <c r="C127" s="75"/>
      <c r="D127" s="75"/>
      <c r="E127" s="75"/>
      <c r="O127" s="215"/>
      <c r="P127" s="220"/>
      <c r="Q127" s="220"/>
      <c r="R127" s="220"/>
      <c r="S127" s="220"/>
      <c r="T127" s="220"/>
      <c r="U127" s="220"/>
    </row>
    <row r="128" spans="1:25" x14ac:dyDescent="0.25">
      <c r="A128" s="215"/>
      <c r="B128" s="75"/>
      <c r="C128" s="75"/>
      <c r="D128" s="75"/>
      <c r="E128" s="75"/>
      <c r="F128" s="75"/>
      <c r="O128" s="215"/>
      <c r="P128" s="75"/>
      <c r="Q128" s="75"/>
      <c r="R128" s="75"/>
      <c r="S128" s="75"/>
      <c r="T128" s="141"/>
    </row>
    <row r="129" spans="1:20" x14ac:dyDescent="0.25">
      <c r="A129" s="215"/>
      <c r="B129" s="78"/>
      <c r="C129" s="78"/>
      <c r="D129" s="78"/>
      <c r="E129" s="78"/>
      <c r="O129" s="215"/>
      <c r="P129" s="280"/>
      <c r="Q129" s="280"/>
      <c r="R129" s="280"/>
      <c r="S129" s="280"/>
      <c r="T129" s="141"/>
    </row>
    <row r="130" spans="1:20" x14ac:dyDescent="0.25">
      <c r="A130" s="215"/>
      <c r="B130" s="78"/>
      <c r="C130" s="78"/>
      <c r="D130" s="78"/>
      <c r="E130" s="78"/>
      <c r="O130" s="215"/>
      <c r="P130" s="280"/>
      <c r="Q130" s="280"/>
      <c r="R130" s="280"/>
      <c r="S130" s="280"/>
      <c r="T130" s="141"/>
    </row>
    <row r="131" spans="1:20" x14ac:dyDescent="0.25">
      <c r="A131" s="215"/>
      <c r="B131" s="78"/>
      <c r="C131" s="78"/>
      <c r="D131" s="78"/>
      <c r="E131" s="78"/>
      <c r="O131" s="215"/>
      <c r="P131" s="280"/>
      <c r="Q131" s="280"/>
      <c r="R131" s="280"/>
      <c r="S131" s="280"/>
      <c r="T131" s="141"/>
    </row>
    <row r="132" spans="1:20" x14ac:dyDescent="0.25">
      <c r="A132" s="215"/>
      <c r="B132" s="78"/>
      <c r="C132" s="78"/>
      <c r="D132" s="78"/>
      <c r="E132" s="78"/>
      <c r="O132" s="215"/>
      <c r="P132" s="280"/>
      <c r="Q132" s="280"/>
      <c r="R132" s="280"/>
      <c r="S132" s="280"/>
      <c r="T132" s="141"/>
    </row>
    <row r="133" spans="1:20" x14ac:dyDescent="0.25">
      <c r="A133" s="215"/>
      <c r="B133" s="5"/>
      <c r="C133" s="5"/>
      <c r="D133" s="5"/>
      <c r="E133" s="5"/>
    </row>
    <row r="134" spans="1:20" x14ac:dyDescent="0.25">
      <c r="A134" s="215"/>
      <c r="B134" s="5"/>
      <c r="C134" s="5"/>
      <c r="D134" s="5"/>
      <c r="E134" s="5"/>
    </row>
  </sheetData>
  <pageMargins left="0.7" right="0.7" top="0.75" bottom="0.75" header="0.3" footer="0.3"/>
  <pageSetup orientation="portrait" r:id="rId1"/>
  <ignoredErrors>
    <ignoredError sqref="F9:F27 T9:T26 Z9:Z26 T27:T29 T30:T32" formulaRange="1"/>
  </ignoredError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4"/>
  <sheetViews>
    <sheetView showGridLines="0" workbookViewId="0">
      <selection activeCell="F1" sqref="F1"/>
    </sheetView>
  </sheetViews>
  <sheetFormatPr defaultRowHeight="15" x14ac:dyDescent="0.25"/>
  <cols>
    <col min="1" max="1" width="10.42578125" customWidth="1"/>
    <col min="2" max="2" width="11.140625" style="73" customWidth="1"/>
    <col min="3" max="3" width="14.5703125" customWidth="1"/>
    <col min="4" max="4" width="20.85546875" customWidth="1"/>
    <col min="5" max="5" width="15.5703125" bestFit="1" customWidth="1"/>
    <col min="6" max="6" width="15.140625" bestFit="1" customWidth="1"/>
    <col min="8" max="8" width="9.7109375" customWidth="1"/>
    <col min="9" max="9" width="10.7109375" bestFit="1" customWidth="1"/>
    <col min="10" max="10" width="12.85546875" customWidth="1"/>
    <col min="11" max="11" width="18" bestFit="1" customWidth="1"/>
    <col min="12" max="12" width="15.5703125" bestFit="1" customWidth="1"/>
    <col min="13" max="13" width="15" customWidth="1"/>
    <col min="15" max="15" width="13.140625" bestFit="1" customWidth="1"/>
    <col min="16" max="16" width="12" bestFit="1" customWidth="1"/>
    <col min="18" max="18" width="10.7109375" bestFit="1" customWidth="1"/>
    <col min="20" max="20" width="10.7109375" bestFit="1" customWidth="1"/>
  </cols>
  <sheetData>
    <row r="1" spans="1:22" x14ac:dyDescent="0.25">
      <c r="A1" s="86" t="s">
        <v>52</v>
      </c>
      <c r="B1" s="87" t="s">
        <v>51</v>
      </c>
      <c r="C1" s="89" t="s">
        <v>31</v>
      </c>
      <c r="D1" s="89" t="s">
        <v>54</v>
      </c>
      <c r="E1" s="86" t="s">
        <v>55</v>
      </c>
      <c r="F1" s="86" t="s">
        <v>56</v>
      </c>
      <c r="H1" s="101" t="s">
        <v>52</v>
      </c>
      <c r="I1" s="102" t="s">
        <v>51</v>
      </c>
      <c r="J1" s="103" t="s">
        <v>31</v>
      </c>
      <c r="K1" s="89" t="s">
        <v>54</v>
      </c>
      <c r="L1" s="86" t="s">
        <v>55</v>
      </c>
      <c r="M1" s="101" t="s">
        <v>56</v>
      </c>
    </row>
    <row r="2" spans="1:22" x14ac:dyDescent="0.25">
      <c r="A2" s="86">
        <v>52</v>
      </c>
      <c r="B2" s="87">
        <v>40180</v>
      </c>
      <c r="C2" s="89">
        <v>55355</v>
      </c>
      <c r="D2" s="89">
        <v>8213</v>
      </c>
      <c r="E2" s="90"/>
      <c r="F2" s="86"/>
      <c r="H2" s="104">
        <f>WEEKNUM(Table2[[#This Row],[WE_Date]])</f>
        <v>1</v>
      </c>
      <c r="I2" s="105">
        <v>43470</v>
      </c>
      <c r="J2" s="106">
        <v>38536</v>
      </c>
      <c r="K2" s="89">
        <v>23978</v>
      </c>
      <c r="L2" s="90">
        <v>107027843.7</v>
      </c>
      <c r="M2" s="104"/>
      <c r="T2" s="73"/>
      <c r="U2" s="67"/>
      <c r="V2" s="67"/>
    </row>
    <row r="3" spans="1:22" x14ac:dyDescent="0.25">
      <c r="A3" s="86">
        <v>1</v>
      </c>
      <c r="B3" s="87">
        <v>40187</v>
      </c>
      <c r="C3" s="89">
        <v>71182</v>
      </c>
      <c r="D3" s="89">
        <v>69813</v>
      </c>
      <c r="E3" s="90">
        <v>511149150.40999997</v>
      </c>
      <c r="F3" s="86"/>
      <c r="H3" s="104">
        <f>WEEKNUM(Table2[[#This Row],[WE_Date]])</f>
        <v>2</v>
      </c>
      <c r="I3" s="105">
        <v>43477</v>
      </c>
      <c r="J3" s="106">
        <v>53519</v>
      </c>
      <c r="K3" s="89">
        <v>34146</v>
      </c>
      <c r="L3" s="90">
        <v>112905449.72999999</v>
      </c>
      <c r="M3" s="104"/>
      <c r="T3" s="73"/>
      <c r="U3" s="67"/>
      <c r="V3" s="67"/>
    </row>
    <row r="4" spans="1:22" x14ac:dyDescent="0.25">
      <c r="A4" s="86">
        <v>2</v>
      </c>
      <c r="B4" s="87">
        <v>40194</v>
      </c>
      <c r="C4" s="89">
        <v>114793</v>
      </c>
      <c r="D4" s="89">
        <v>53908</v>
      </c>
      <c r="E4" s="90">
        <v>503307614.99000001</v>
      </c>
      <c r="F4" s="86"/>
      <c r="H4" s="104">
        <f>WEEKNUM(Table2[[#This Row],[WE_Date]])</f>
        <v>3</v>
      </c>
      <c r="I4" s="105">
        <v>43484</v>
      </c>
      <c r="J4" s="106">
        <v>48844</v>
      </c>
      <c r="K4" s="89">
        <v>31852</v>
      </c>
      <c r="L4" s="90">
        <v>114468439.27000001</v>
      </c>
      <c r="M4" s="104"/>
      <c r="T4" s="73"/>
      <c r="U4" s="67"/>
      <c r="V4" s="67"/>
    </row>
    <row r="5" spans="1:22" x14ac:dyDescent="0.25">
      <c r="A5" s="86">
        <v>3</v>
      </c>
      <c r="B5" s="87">
        <v>40201</v>
      </c>
      <c r="C5" s="89">
        <v>92225</v>
      </c>
      <c r="D5" s="89">
        <v>61786</v>
      </c>
      <c r="E5" s="90">
        <v>485796010.03999996</v>
      </c>
      <c r="F5" s="86"/>
      <c r="H5" s="104">
        <f>WEEKNUM(Table2[[#This Row],[WE_Date]])</f>
        <v>4</v>
      </c>
      <c r="I5" s="105">
        <v>43491</v>
      </c>
      <c r="J5" s="106">
        <v>56886</v>
      </c>
      <c r="K5" s="89">
        <v>27948</v>
      </c>
      <c r="L5" s="90">
        <v>117296765.45000002</v>
      </c>
      <c r="M5" s="104"/>
      <c r="T5" s="73"/>
      <c r="U5" s="67"/>
      <c r="V5" s="67"/>
    </row>
    <row r="6" spans="1:22" x14ac:dyDescent="0.25">
      <c r="A6" s="86">
        <v>4</v>
      </c>
      <c r="B6" s="87">
        <v>40208</v>
      </c>
      <c r="C6" s="89">
        <v>94026</v>
      </c>
      <c r="D6" s="89">
        <v>55560</v>
      </c>
      <c r="E6" s="90">
        <v>480971467.00999993</v>
      </c>
      <c r="F6" s="86"/>
      <c r="H6" s="104">
        <f>WEEKNUM(Table2[[#This Row],[WE_Date]])</f>
        <v>5</v>
      </c>
      <c r="I6" s="105">
        <v>43498</v>
      </c>
      <c r="J6" s="106">
        <v>48904</v>
      </c>
      <c r="K6" s="89">
        <v>26035</v>
      </c>
      <c r="L6" s="90">
        <v>111060289.27</v>
      </c>
      <c r="M6" s="104"/>
      <c r="T6" s="73"/>
      <c r="U6" s="67"/>
      <c r="V6" s="67"/>
    </row>
    <row r="7" spans="1:22" x14ac:dyDescent="0.25">
      <c r="A7" s="86">
        <v>5</v>
      </c>
      <c r="B7" s="87">
        <v>40215</v>
      </c>
      <c r="C7" s="89">
        <v>80527</v>
      </c>
      <c r="D7" s="89">
        <v>52536</v>
      </c>
      <c r="E7" s="90">
        <v>542645064.15999997</v>
      </c>
      <c r="F7" s="86"/>
      <c r="H7" s="104">
        <f>WEEKNUM(Table2[[#This Row],[WE_Date]])</f>
        <v>6</v>
      </c>
      <c r="I7" s="105">
        <v>43505</v>
      </c>
      <c r="J7" s="106">
        <v>44850</v>
      </c>
      <c r="K7" s="89">
        <v>21776</v>
      </c>
      <c r="L7" s="90">
        <v>113618335.87999998</v>
      </c>
      <c r="M7" s="104"/>
      <c r="T7" s="73"/>
      <c r="U7" s="67"/>
      <c r="V7" s="67"/>
    </row>
    <row r="8" spans="1:22" x14ac:dyDescent="0.25">
      <c r="A8" s="86">
        <v>6</v>
      </c>
      <c r="B8" s="87">
        <v>40222</v>
      </c>
      <c r="C8" s="89">
        <v>75183</v>
      </c>
      <c r="D8" s="89">
        <v>40196</v>
      </c>
      <c r="E8" s="90">
        <v>513025833.94</v>
      </c>
      <c r="F8" s="86"/>
      <c r="H8" s="104">
        <f>WEEKNUM(Table2[[#This Row],[WE_Date]])</f>
        <v>7</v>
      </c>
      <c r="I8" s="105">
        <v>43512</v>
      </c>
      <c r="J8" s="106">
        <v>43516</v>
      </c>
      <c r="K8" s="89">
        <v>22074</v>
      </c>
      <c r="L8" s="90">
        <v>110054319.05</v>
      </c>
      <c r="M8" s="104"/>
      <c r="T8" s="73"/>
      <c r="U8" s="67"/>
      <c r="V8" s="67"/>
    </row>
    <row r="9" spans="1:22" x14ac:dyDescent="0.25">
      <c r="A9" s="86">
        <v>7</v>
      </c>
      <c r="B9" s="87">
        <v>40229</v>
      </c>
      <c r="C9" s="89">
        <v>63361</v>
      </c>
      <c r="D9" s="89">
        <v>38437</v>
      </c>
      <c r="E9" s="90">
        <v>466306202.55000001</v>
      </c>
      <c r="F9" s="86"/>
      <c r="H9" s="104">
        <f>WEEKNUM(Table2[[#This Row],[WE_Date]])</f>
        <v>8</v>
      </c>
      <c r="I9" s="105">
        <v>43519</v>
      </c>
      <c r="J9" s="106">
        <v>34449</v>
      </c>
      <c r="K9" s="89">
        <v>18692</v>
      </c>
      <c r="L9" s="90">
        <v>117277190.8</v>
      </c>
      <c r="M9" s="104"/>
      <c r="T9" s="73"/>
      <c r="U9" s="67"/>
      <c r="V9" s="67"/>
    </row>
    <row r="10" spans="1:22" x14ac:dyDescent="0.25">
      <c r="A10" s="86">
        <v>8</v>
      </c>
      <c r="B10" s="87">
        <v>40236</v>
      </c>
      <c r="C10" s="89">
        <v>79407</v>
      </c>
      <c r="D10" s="89">
        <v>44592</v>
      </c>
      <c r="E10" s="90">
        <v>486608605.75</v>
      </c>
      <c r="F10" s="86"/>
      <c r="H10" s="104">
        <f>WEEKNUM(Table2[[#This Row],[WE_Date]])</f>
        <v>9</v>
      </c>
      <c r="I10" s="105">
        <v>43526</v>
      </c>
      <c r="J10" s="106">
        <v>41085</v>
      </c>
      <c r="K10" s="89">
        <v>19526</v>
      </c>
      <c r="L10" s="90">
        <v>116078269.83</v>
      </c>
      <c r="M10" s="104"/>
      <c r="T10" s="73"/>
      <c r="U10" s="67"/>
      <c r="V10" s="67"/>
    </row>
    <row r="11" spans="1:22" x14ac:dyDescent="0.25">
      <c r="A11" s="86">
        <v>9</v>
      </c>
      <c r="B11" s="87">
        <v>40243</v>
      </c>
      <c r="C11" s="89">
        <v>71929</v>
      </c>
      <c r="D11" s="89">
        <v>44924</v>
      </c>
      <c r="E11" s="90">
        <v>535184779.5</v>
      </c>
      <c r="F11" s="86"/>
      <c r="H11" s="104">
        <f>WEEKNUM(Table2[[#This Row],[WE_Date]])</f>
        <v>10</v>
      </c>
      <c r="I11" s="105">
        <v>43533</v>
      </c>
      <c r="J11" s="106">
        <v>40896</v>
      </c>
      <c r="K11" s="89">
        <v>20027</v>
      </c>
      <c r="L11" s="90">
        <v>122829206.01000001</v>
      </c>
      <c r="M11" s="104"/>
      <c r="T11" s="73"/>
      <c r="U11" s="67"/>
      <c r="V11" s="67"/>
    </row>
    <row r="12" spans="1:22" x14ac:dyDescent="0.25">
      <c r="A12" s="86">
        <v>10</v>
      </c>
      <c r="B12" s="87">
        <v>40250</v>
      </c>
      <c r="C12" s="89">
        <v>74787</v>
      </c>
      <c r="D12" s="89">
        <v>39160</v>
      </c>
      <c r="E12" s="90">
        <v>485181769.92000002</v>
      </c>
      <c r="F12" s="86"/>
      <c r="H12" s="104">
        <f>WEEKNUM(Table2[[#This Row],[WE_Date]])</f>
        <v>11</v>
      </c>
      <c r="I12" s="105">
        <v>43540</v>
      </c>
      <c r="J12" s="106">
        <v>41128</v>
      </c>
      <c r="K12" s="89">
        <v>17006</v>
      </c>
      <c r="L12" s="90">
        <v>114260362.53</v>
      </c>
      <c r="M12" s="104"/>
      <c r="T12" s="73"/>
      <c r="U12" s="67"/>
      <c r="V12" s="67"/>
    </row>
    <row r="13" spans="1:22" x14ac:dyDescent="0.25">
      <c r="A13" s="86">
        <v>11</v>
      </c>
      <c r="B13" s="87">
        <v>40257</v>
      </c>
      <c r="C13" s="89">
        <v>69961</v>
      </c>
      <c r="D13" s="89">
        <v>35956</v>
      </c>
      <c r="E13" s="90">
        <v>527994820.36000007</v>
      </c>
      <c r="F13" s="86"/>
      <c r="H13" s="104">
        <f>WEEKNUM(Table2[[#This Row],[WE_Date]])</f>
        <v>12</v>
      </c>
      <c r="I13" s="105">
        <v>43547</v>
      </c>
      <c r="J13" s="106">
        <v>39832</v>
      </c>
      <c r="K13" s="89">
        <v>15229</v>
      </c>
      <c r="L13" s="90">
        <v>117549556.34</v>
      </c>
      <c r="M13" s="104"/>
      <c r="T13" s="73"/>
      <c r="U13" s="67"/>
      <c r="V13" s="67"/>
    </row>
    <row r="14" spans="1:22" x14ac:dyDescent="0.25">
      <c r="A14" s="86">
        <v>12</v>
      </c>
      <c r="B14" s="87">
        <v>40264</v>
      </c>
      <c r="C14" s="89">
        <v>70933</v>
      </c>
      <c r="D14" s="89">
        <v>35966</v>
      </c>
      <c r="E14" s="90">
        <v>488505441.82999998</v>
      </c>
      <c r="F14" s="86"/>
      <c r="H14" s="104">
        <f>WEEKNUM(Table2[[#This Row],[WE_Date]])</f>
        <v>13</v>
      </c>
      <c r="I14" s="105">
        <v>43554</v>
      </c>
      <c r="J14" s="106">
        <v>38528</v>
      </c>
      <c r="K14" s="89">
        <v>17790</v>
      </c>
      <c r="L14" s="90">
        <v>112788646.81999998</v>
      </c>
      <c r="M14" s="104"/>
      <c r="T14" s="73"/>
      <c r="U14" s="67"/>
      <c r="V14" s="67"/>
    </row>
    <row r="15" spans="1:22" x14ac:dyDescent="0.25">
      <c r="A15" s="86">
        <v>13</v>
      </c>
      <c r="B15" s="87">
        <v>40271</v>
      </c>
      <c r="C15" s="89">
        <v>68420</v>
      </c>
      <c r="D15" s="89">
        <v>47636</v>
      </c>
      <c r="E15" s="90">
        <v>517248202.37</v>
      </c>
      <c r="F15" s="86"/>
      <c r="H15" s="104">
        <f>WEEKNUM(Table2[[#This Row],[WE_Date]])</f>
        <v>14</v>
      </c>
      <c r="I15" s="105">
        <v>43561</v>
      </c>
      <c r="J15" s="106">
        <v>36227</v>
      </c>
      <c r="K15" s="89">
        <v>21252</v>
      </c>
      <c r="L15" s="90">
        <v>114340705.47</v>
      </c>
      <c r="M15" s="104"/>
      <c r="T15" s="73"/>
      <c r="U15" s="67"/>
      <c r="V15" s="67"/>
    </row>
    <row r="16" spans="1:22" x14ac:dyDescent="0.25">
      <c r="A16" s="86">
        <v>14</v>
      </c>
      <c r="B16" s="87">
        <v>40278</v>
      </c>
      <c r="C16" s="89">
        <v>91854</v>
      </c>
      <c r="D16" s="89">
        <v>48939</v>
      </c>
      <c r="E16" s="90">
        <v>462786850.43999988</v>
      </c>
      <c r="F16" s="86"/>
      <c r="H16" s="104">
        <f>WEEKNUM(Table2[[#This Row],[WE_Date]])</f>
        <v>15</v>
      </c>
      <c r="I16" s="105">
        <v>43568</v>
      </c>
      <c r="J16" s="106">
        <v>39429</v>
      </c>
      <c r="K16" s="89">
        <v>17181</v>
      </c>
      <c r="L16" s="90">
        <v>106497069.59999999</v>
      </c>
      <c r="M16" s="104"/>
      <c r="T16" s="73"/>
      <c r="U16" s="67"/>
      <c r="V16" s="67"/>
    </row>
    <row r="17" spans="1:22" x14ac:dyDescent="0.25">
      <c r="A17" s="86">
        <v>15</v>
      </c>
      <c r="B17" s="87">
        <v>40285</v>
      </c>
      <c r="C17" s="89">
        <v>77129</v>
      </c>
      <c r="D17" s="89">
        <v>44821</v>
      </c>
      <c r="E17" s="90">
        <v>471249274.74999994</v>
      </c>
      <c r="F17" s="86"/>
      <c r="H17" s="104">
        <f>WEEKNUM(Table2[[#This Row],[WE_Date]])</f>
        <v>16</v>
      </c>
      <c r="I17" s="105">
        <v>43575</v>
      </c>
      <c r="J17" s="106">
        <v>43900</v>
      </c>
      <c r="K17" s="89">
        <v>17405</v>
      </c>
      <c r="L17" s="90">
        <v>110585724.00999999</v>
      </c>
      <c r="M17" s="104"/>
      <c r="T17" s="73"/>
      <c r="U17" s="67"/>
      <c r="V17" s="67"/>
    </row>
    <row r="18" spans="1:22" x14ac:dyDescent="0.25">
      <c r="A18" s="86">
        <v>16</v>
      </c>
      <c r="B18" s="87">
        <v>40292</v>
      </c>
      <c r="C18" s="89">
        <v>83355</v>
      </c>
      <c r="D18" s="89">
        <v>41728</v>
      </c>
      <c r="E18" s="90">
        <v>478003765.21999997</v>
      </c>
      <c r="F18" s="86"/>
      <c r="H18" s="104">
        <f>WEEKNUM(Table2[[#This Row],[WE_Date]])</f>
        <v>17</v>
      </c>
      <c r="I18" s="105">
        <v>43582</v>
      </c>
      <c r="J18" s="106">
        <v>40312</v>
      </c>
      <c r="K18" s="89">
        <v>15728</v>
      </c>
      <c r="L18" s="90">
        <v>100964294.5</v>
      </c>
      <c r="M18" s="104"/>
      <c r="T18" s="73"/>
      <c r="U18" s="67"/>
      <c r="V18" s="67"/>
    </row>
    <row r="19" spans="1:22" x14ac:dyDescent="0.25">
      <c r="A19" s="86">
        <v>17</v>
      </c>
      <c r="B19" s="87">
        <v>40299</v>
      </c>
      <c r="C19" s="89">
        <v>64710</v>
      </c>
      <c r="D19" s="89">
        <v>36792</v>
      </c>
      <c r="E19" s="90">
        <v>460183862.76000005</v>
      </c>
      <c r="F19" s="86"/>
      <c r="H19" s="104">
        <f>WEEKNUM(Table2[[#This Row],[WE_Date]])</f>
        <v>18</v>
      </c>
      <c r="I19" s="105">
        <v>43589</v>
      </c>
      <c r="J19" s="106">
        <v>38392</v>
      </c>
      <c r="K19" s="89">
        <v>17719</v>
      </c>
      <c r="L19" s="90">
        <v>104465667.5</v>
      </c>
      <c r="M19" s="104"/>
      <c r="T19" s="73"/>
      <c r="U19" s="67"/>
      <c r="V19" s="67"/>
    </row>
    <row r="20" spans="1:22" x14ac:dyDescent="0.25">
      <c r="A20" s="86">
        <v>18</v>
      </c>
      <c r="B20" s="87">
        <v>40306</v>
      </c>
      <c r="C20" s="89">
        <v>73213</v>
      </c>
      <c r="D20" s="89">
        <v>35475</v>
      </c>
      <c r="E20" s="90">
        <v>478256623.20000005</v>
      </c>
      <c r="F20" s="86"/>
      <c r="H20" s="104">
        <f>WEEKNUM(Table2[[#This Row],[WE_Date]])</f>
        <v>19</v>
      </c>
      <c r="I20" s="105">
        <v>43596</v>
      </c>
      <c r="J20" s="106">
        <v>39618</v>
      </c>
      <c r="K20" s="89">
        <v>16748</v>
      </c>
      <c r="L20" s="90">
        <v>100465413.06999999</v>
      </c>
      <c r="M20" s="104"/>
      <c r="T20" s="73"/>
      <c r="U20" s="67"/>
      <c r="V20" s="67"/>
    </row>
    <row r="21" spans="1:22" x14ac:dyDescent="0.25">
      <c r="A21" s="86">
        <v>19</v>
      </c>
      <c r="B21" s="87">
        <v>40313</v>
      </c>
      <c r="C21" s="89">
        <v>71045</v>
      </c>
      <c r="D21" s="89">
        <v>33148</v>
      </c>
      <c r="E21" s="90">
        <v>453619660.40000004</v>
      </c>
      <c r="F21" s="86"/>
      <c r="H21" s="104">
        <f>WEEKNUM(Table2[[#This Row],[WE_Date]])</f>
        <v>20</v>
      </c>
      <c r="I21" s="105">
        <v>43603</v>
      </c>
      <c r="J21" s="106">
        <v>37428</v>
      </c>
      <c r="K21" s="89">
        <v>16227</v>
      </c>
      <c r="L21" s="90">
        <v>104267886.22</v>
      </c>
      <c r="M21" s="104"/>
      <c r="T21" s="73"/>
      <c r="U21" s="67"/>
      <c r="V21" s="67"/>
    </row>
    <row r="22" spans="1:22" x14ac:dyDescent="0.25">
      <c r="A22" s="86">
        <v>20</v>
      </c>
      <c r="B22" s="87">
        <v>40320</v>
      </c>
      <c r="C22" s="89">
        <v>69877</v>
      </c>
      <c r="D22" s="89">
        <v>33455</v>
      </c>
      <c r="E22" s="90">
        <v>461439305.75</v>
      </c>
      <c r="F22" s="86"/>
      <c r="H22" s="104">
        <f>WEEKNUM(Table2[[#This Row],[WE_Date]])</f>
        <v>21</v>
      </c>
      <c r="I22" s="105">
        <v>43610</v>
      </c>
      <c r="J22" s="106">
        <v>38275</v>
      </c>
      <c r="K22" s="89">
        <v>15642</v>
      </c>
      <c r="L22" s="90">
        <v>96900062.959999993</v>
      </c>
      <c r="M22" s="104"/>
      <c r="T22" s="73"/>
      <c r="U22" s="67"/>
      <c r="V22" s="67"/>
    </row>
    <row r="23" spans="1:22" x14ac:dyDescent="0.25">
      <c r="A23" s="86">
        <v>21</v>
      </c>
      <c r="B23" s="87">
        <v>40327</v>
      </c>
      <c r="C23" s="89">
        <v>71836</v>
      </c>
      <c r="D23" s="89">
        <v>34712</v>
      </c>
      <c r="E23" s="90">
        <v>469597972.19999999</v>
      </c>
      <c r="F23" s="86"/>
      <c r="H23" s="104">
        <f>WEEKNUM(Table2[[#This Row],[WE_Date]])</f>
        <v>22</v>
      </c>
      <c r="I23" s="105">
        <v>43617</v>
      </c>
      <c r="J23" s="106">
        <v>34781</v>
      </c>
      <c r="K23" s="89">
        <v>17390</v>
      </c>
      <c r="L23" s="90">
        <v>96625290.099999994</v>
      </c>
      <c r="M23" s="104"/>
      <c r="T23" s="73"/>
      <c r="U23" s="67"/>
      <c r="V23" s="67"/>
    </row>
    <row r="24" spans="1:22" x14ac:dyDescent="0.25">
      <c r="A24" s="86">
        <v>22</v>
      </c>
      <c r="B24" s="87">
        <v>40334</v>
      </c>
      <c r="C24" s="89">
        <v>61530</v>
      </c>
      <c r="D24" s="89">
        <v>36460</v>
      </c>
      <c r="E24" s="90">
        <v>410622808.08999997</v>
      </c>
      <c r="F24" s="86"/>
      <c r="H24" s="104">
        <f>WEEKNUM(Table2[[#This Row],[WE_Date]])</f>
        <v>23</v>
      </c>
      <c r="I24" s="105">
        <v>43624</v>
      </c>
      <c r="J24" s="106">
        <v>41288</v>
      </c>
      <c r="K24" s="89">
        <v>21532</v>
      </c>
      <c r="L24" s="90">
        <v>96714943.169999987</v>
      </c>
      <c r="M24" s="104"/>
      <c r="T24" s="73"/>
      <c r="U24" s="67"/>
      <c r="V24" s="67"/>
    </row>
    <row r="25" spans="1:22" x14ac:dyDescent="0.25">
      <c r="A25" s="86">
        <v>23</v>
      </c>
      <c r="B25" s="87">
        <v>40341</v>
      </c>
      <c r="C25" s="89">
        <v>78701</v>
      </c>
      <c r="D25" s="89">
        <v>39551</v>
      </c>
      <c r="E25" s="90">
        <v>443067271.43999994</v>
      </c>
      <c r="F25" s="86"/>
      <c r="H25" s="104">
        <f>WEEKNUM(Table2[[#This Row],[WE_Date]])</f>
        <v>24</v>
      </c>
      <c r="I25" s="105">
        <v>43631</v>
      </c>
      <c r="J25" s="106">
        <v>38753</v>
      </c>
      <c r="K25" s="89">
        <v>20401</v>
      </c>
      <c r="L25" s="90">
        <v>91975962.450000018</v>
      </c>
      <c r="M25" s="104"/>
      <c r="T25" s="73"/>
      <c r="U25" s="67"/>
      <c r="V25" s="67"/>
    </row>
    <row r="26" spans="1:22" x14ac:dyDescent="0.25">
      <c r="A26" s="86">
        <v>24</v>
      </c>
      <c r="B26" s="87">
        <v>40348</v>
      </c>
      <c r="C26" s="89">
        <v>75146</v>
      </c>
      <c r="D26" s="89">
        <v>42082</v>
      </c>
      <c r="E26" s="90">
        <v>451759602.74000001</v>
      </c>
      <c r="F26" s="86"/>
      <c r="H26" s="104">
        <f>WEEKNUM(Table2[[#This Row],[WE_Date]])</f>
        <v>25</v>
      </c>
      <c r="I26" s="105">
        <v>43638</v>
      </c>
      <c r="J26" s="106">
        <v>44396</v>
      </c>
      <c r="K26" s="89">
        <v>20126</v>
      </c>
      <c r="L26" s="90">
        <v>92998087.090000004</v>
      </c>
      <c r="M26" s="104"/>
      <c r="T26" s="73"/>
      <c r="U26" s="67"/>
      <c r="V26" s="67"/>
    </row>
    <row r="27" spans="1:22" x14ac:dyDescent="0.25">
      <c r="A27" s="86">
        <v>25</v>
      </c>
      <c r="B27" s="87">
        <v>40355</v>
      </c>
      <c r="C27" s="89">
        <v>77729</v>
      </c>
      <c r="D27" s="89">
        <v>44384</v>
      </c>
      <c r="E27" s="90">
        <v>403887909.15000004</v>
      </c>
      <c r="F27" s="86"/>
      <c r="H27" s="104">
        <f>WEEKNUM(Table2[[#This Row],[WE_Date]])</f>
        <v>26</v>
      </c>
      <c r="I27" s="105">
        <v>43645</v>
      </c>
      <c r="J27" s="106">
        <v>42404</v>
      </c>
      <c r="K27" s="89">
        <v>18995</v>
      </c>
      <c r="L27" s="90">
        <v>91107418.870000005</v>
      </c>
      <c r="M27" s="104"/>
      <c r="T27" s="73"/>
      <c r="U27" s="67"/>
      <c r="V27" s="67"/>
    </row>
    <row r="28" spans="1:22" x14ac:dyDescent="0.25">
      <c r="A28" s="86">
        <v>26</v>
      </c>
      <c r="B28" s="87">
        <v>40362</v>
      </c>
      <c r="C28" s="89">
        <v>80048</v>
      </c>
      <c r="D28" s="89">
        <v>53693</v>
      </c>
      <c r="E28" s="90">
        <v>376389577.47000003</v>
      </c>
      <c r="F28" s="86"/>
      <c r="H28" s="104">
        <f>WEEKNUM(Table2[[#This Row],[WE_Date]])</f>
        <v>27</v>
      </c>
      <c r="I28" s="105">
        <v>43652</v>
      </c>
      <c r="J28" s="106">
        <v>35194</v>
      </c>
      <c r="K28" s="89">
        <v>22276</v>
      </c>
      <c r="L28" s="90">
        <v>92602030.949999988</v>
      </c>
      <c r="M28" s="104"/>
      <c r="T28" s="73"/>
      <c r="U28" s="67"/>
      <c r="V28" s="67"/>
    </row>
    <row r="29" spans="1:22" x14ac:dyDescent="0.25">
      <c r="A29" s="86">
        <v>27</v>
      </c>
      <c r="B29" s="87">
        <v>40369</v>
      </c>
      <c r="C29" s="89">
        <v>71660</v>
      </c>
      <c r="D29" s="89">
        <v>44342</v>
      </c>
      <c r="E29" s="90">
        <v>336970658.83000004</v>
      </c>
      <c r="F29" s="86"/>
      <c r="H29" s="104">
        <f>WEEKNUM(Table2[[#This Row],[WE_Date]])</f>
        <v>28</v>
      </c>
      <c r="I29" s="105">
        <v>43659</v>
      </c>
      <c r="J29" s="106">
        <v>39061</v>
      </c>
      <c r="K29" s="89">
        <v>21554</v>
      </c>
      <c r="L29" s="90">
        <v>91202817.299999997</v>
      </c>
      <c r="M29" s="104"/>
      <c r="T29" s="73"/>
      <c r="U29" s="67"/>
      <c r="V29" s="67"/>
    </row>
    <row r="30" spans="1:22" x14ac:dyDescent="0.25">
      <c r="A30" s="86">
        <v>28</v>
      </c>
      <c r="B30" s="87">
        <v>40376</v>
      </c>
      <c r="C30" s="89">
        <v>91430</v>
      </c>
      <c r="D30" s="89">
        <v>41555</v>
      </c>
      <c r="E30" s="90">
        <v>336935487.71000004</v>
      </c>
      <c r="F30" s="86"/>
      <c r="H30" s="104">
        <f>WEEKNUM(Table2[[#This Row],[WE_Date]])</f>
        <v>29</v>
      </c>
      <c r="I30" s="105">
        <v>43666</v>
      </c>
      <c r="J30" s="106">
        <v>39341</v>
      </c>
      <c r="K30" s="89">
        <v>19378</v>
      </c>
      <c r="L30" s="90">
        <v>92800092.850000009</v>
      </c>
      <c r="M30" s="104"/>
      <c r="T30" s="73"/>
      <c r="U30" s="67"/>
      <c r="V30" s="67"/>
    </row>
    <row r="31" spans="1:22" x14ac:dyDescent="0.25">
      <c r="A31" s="86">
        <v>29</v>
      </c>
      <c r="B31" s="87">
        <v>40383</v>
      </c>
      <c r="C31" s="89">
        <v>72973</v>
      </c>
      <c r="D31" s="89">
        <v>42564</v>
      </c>
      <c r="E31" s="90">
        <v>347729760.31000006</v>
      </c>
      <c r="F31" s="86"/>
      <c r="H31" s="104">
        <f>WEEKNUM(Table2[[#This Row],[WE_Date]])</f>
        <v>30</v>
      </c>
      <c r="I31" s="105">
        <v>43673</v>
      </c>
      <c r="J31" s="106">
        <v>38438</v>
      </c>
      <c r="K31" s="89">
        <v>16149</v>
      </c>
      <c r="L31" s="90">
        <v>92337265.86999999</v>
      </c>
      <c r="M31" s="104"/>
      <c r="T31" s="73"/>
      <c r="U31" s="67"/>
      <c r="V31" s="67"/>
    </row>
    <row r="32" spans="1:22" x14ac:dyDescent="0.25">
      <c r="A32" s="86">
        <v>30</v>
      </c>
      <c r="B32" s="87">
        <v>40390</v>
      </c>
      <c r="C32" s="89">
        <v>71724</v>
      </c>
      <c r="D32" s="89">
        <v>40728</v>
      </c>
      <c r="E32" s="90">
        <v>489219857.48000002</v>
      </c>
      <c r="F32" s="86"/>
      <c r="H32" s="104">
        <f>WEEKNUM(Table2[[#This Row],[WE_Date]])</f>
        <v>31</v>
      </c>
      <c r="I32" s="105">
        <v>43680</v>
      </c>
      <c r="J32" s="106">
        <v>36041</v>
      </c>
      <c r="K32" s="89">
        <v>18870</v>
      </c>
      <c r="L32" s="90">
        <v>92399038.609999999</v>
      </c>
      <c r="M32" s="104"/>
      <c r="T32" s="73"/>
      <c r="U32" s="67"/>
      <c r="V32" s="67"/>
    </row>
    <row r="33" spans="1:22" x14ac:dyDescent="0.25">
      <c r="A33" s="86">
        <v>31</v>
      </c>
      <c r="B33" s="87">
        <v>40397</v>
      </c>
      <c r="C33" s="89">
        <v>75857</v>
      </c>
      <c r="D33" s="89">
        <v>40313</v>
      </c>
      <c r="E33" s="90">
        <v>521917541.11000001</v>
      </c>
      <c r="F33" s="86"/>
      <c r="H33" s="104">
        <f>WEEKNUM(Table2[[#This Row],[WE_Date]])</f>
        <v>32</v>
      </c>
      <c r="I33" s="105">
        <v>43687</v>
      </c>
      <c r="J33" s="106">
        <v>41404</v>
      </c>
      <c r="K33" s="89">
        <v>17854</v>
      </c>
      <c r="L33" s="90">
        <v>97831608.429999992</v>
      </c>
      <c r="M33" s="104"/>
      <c r="T33" s="73"/>
      <c r="U33" s="67"/>
      <c r="V33" s="67"/>
    </row>
    <row r="34" spans="1:22" x14ac:dyDescent="0.25">
      <c r="A34" s="86">
        <v>32</v>
      </c>
      <c r="B34" s="87">
        <v>40404</v>
      </c>
      <c r="C34" s="89">
        <v>70683</v>
      </c>
      <c r="D34" s="89">
        <v>34530.199999999997</v>
      </c>
      <c r="E34" s="90">
        <v>506075668.08999997</v>
      </c>
      <c r="F34" s="86"/>
      <c r="H34" s="104">
        <f>WEEKNUM(Table2[[#This Row],[WE_Date]])</f>
        <v>33</v>
      </c>
      <c r="I34" s="105">
        <v>43694</v>
      </c>
      <c r="J34" s="106">
        <v>35430</v>
      </c>
      <c r="K34" s="89">
        <v>16500</v>
      </c>
      <c r="L34" s="90">
        <v>89500545.349999994</v>
      </c>
      <c r="M34" s="104"/>
      <c r="T34" s="73"/>
      <c r="U34" s="67"/>
      <c r="V34" s="67"/>
    </row>
    <row r="35" spans="1:22" x14ac:dyDescent="0.25">
      <c r="A35" s="86">
        <v>33</v>
      </c>
      <c r="B35" s="87">
        <v>40411</v>
      </c>
      <c r="C35" s="89">
        <v>64422</v>
      </c>
      <c r="D35" s="89">
        <v>32791</v>
      </c>
      <c r="E35" s="90">
        <v>406855912.37</v>
      </c>
      <c r="F35" s="86"/>
      <c r="H35" s="104">
        <f>WEEKNUM(Table2[[#This Row],[WE_Date]])</f>
        <v>34</v>
      </c>
      <c r="I35" s="105">
        <v>43701</v>
      </c>
      <c r="J35" s="106">
        <v>34596</v>
      </c>
      <c r="K35" s="89">
        <v>15332</v>
      </c>
      <c r="L35" s="90">
        <v>92424902.429999992</v>
      </c>
      <c r="M35" s="104"/>
      <c r="T35" s="73"/>
      <c r="U35" s="67"/>
      <c r="V35" s="67"/>
    </row>
    <row r="36" spans="1:22" x14ac:dyDescent="0.25">
      <c r="A36" s="86">
        <v>34</v>
      </c>
      <c r="B36" s="87">
        <v>40418</v>
      </c>
      <c r="C36" s="89">
        <v>60196</v>
      </c>
      <c r="D36" s="89">
        <v>30391</v>
      </c>
      <c r="E36" s="90">
        <v>484396356.94</v>
      </c>
      <c r="F36" s="86"/>
      <c r="H36" s="104">
        <f>WEEKNUM(Table2[[#This Row],[WE_Date]])</f>
        <v>35</v>
      </c>
      <c r="I36" s="105">
        <v>43708</v>
      </c>
      <c r="J36" s="106">
        <v>34358</v>
      </c>
      <c r="K36" s="89">
        <v>15791</v>
      </c>
      <c r="L36" s="90">
        <v>88206480.080000013</v>
      </c>
      <c r="M36" s="104"/>
      <c r="T36" s="73"/>
      <c r="U36" s="67"/>
      <c r="V36" s="67"/>
    </row>
    <row r="37" spans="1:22" x14ac:dyDescent="0.25">
      <c r="A37" s="86">
        <v>35</v>
      </c>
      <c r="B37" s="87">
        <v>40425</v>
      </c>
      <c r="C37" s="89">
        <v>61018</v>
      </c>
      <c r="D37" s="89">
        <v>32780</v>
      </c>
      <c r="E37" s="90">
        <v>383380037.26999998</v>
      </c>
      <c r="F37" s="86"/>
      <c r="H37" s="104">
        <f>WEEKNUM(Table2[[#This Row],[WE_Date]])</f>
        <v>36</v>
      </c>
      <c r="I37" s="105">
        <v>43715</v>
      </c>
      <c r="J37" s="106">
        <v>30771</v>
      </c>
      <c r="K37" s="89">
        <v>15525</v>
      </c>
      <c r="L37" s="90">
        <v>72000779.689999998</v>
      </c>
      <c r="M37" s="104"/>
      <c r="T37" s="73"/>
      <c r="U37" s="67"/>
      <c r="V37" s="67"/>
    </row>
    <row r="38" spans="1:22" x14ac:dyDescent="0.25">
      <c r="A38" s="86">
        <v>36</v>
      </c>
      <c r="B38" s="87">
        <v>40432</v>
      </c>
      <c r="C38" s="89">
        <v>50362</v>
      </c>
      <c r="D38" s="89">
        <v>29331</v>
      </c>
      <c r="E38" s="90">
        <v>430609594.21999997</v>
      </c>
      <c r="F38" s="86"/>
      <c r="H38" s="104">
        <f>WEEKNUM(Table2[[#This Row],[WE_Date]])</f>
        <v>37</v>
      </c>
      <c r="I38" s="105">
        <v>43722</v>
      </c>
      <c r="J38" s="106">
        <v>34650</v>
      </c>
      <c r="K38" s="89">
        <v>16417</v>
      </c>
      <c r="L38" s="90">
        <v>86486458.390000015</v>
      </c>
      <c r="M38" s="104"/>
      <c r="T38" s="73"/>
      <c r="U38" s="67"/>
      <c r="V38" s="67"/>
    </row>
    <row r="39" spans="1:22" x14ac:dyDescent="0.25">
      <c r="A39" s="86">
        <v>37</v>
      </c>
      <c r="B39" s="87">
        <v>40439</v>
      </c>
      <c r="C39" s="89">
        <v>65421</v>
      </c>
      <c r="D39" s="89">
        <v>32912</v>
      </c>
      <c r="E39" s="90">
        <v>376886917.83999997</v>
      </c>
      <c r="F39" s="86"/>
      <c r="H39" s="104">
        <f>WEEKNUM(Table2[[#This Row],[WE_Date]])</f>
        <v>38</v>
      </c>
      <c r="I39" s="105">
        <v>43729</v>
      </c>
      <c r="J39" s="106">
        <v>35161</v>
      </c>
      <c r="K39" s="89">
        <v>15317</v>
      </c>
      <c r="L39" s="90">
        <v>85065630.290000007</v>
      </c>
      <c r="M39" s="104"/>
      <c r="T39" s="73"/>
      <c r="U39" s="67"/>
      <c r="V39" s="67"/>
    </row>
    <row r="40" spans="1:22" x14ac:dyDescent="0.25">
      <c r="A40" s="86">
        <v>38</v>
      </c>
      <c r="B40" s="87">
        <v>40446</v>
      </c>
      <c r="C40" s="89">
        <v>74349</v>
      </c>
      <c r="D40" s="89">
        <v>31151</v>
      </c>
      <c r="E40" s="90">
        <v>450670782.28000003</v>
      </c>
      <c r="F40" s="86"/>
      <c r="H40" s="104">
        <f>WEEKNUM(Table2[[#This Row],[WE_Date]])</f>
        <v>39</v>
      </c>
      <c r="I40" s="105">
        <v>43736</v>
      </c>
      <c r="J40" s="106">
        <v>33226</v>
      </c>
      <c r="K40" s="89">
        <v>13384</v>
      </c>
      <c r="L40" s="90">
        <v>84420505.300000012</v>
      </c>
      <c r="M40" s="104"/>
      <c r="T40" s="73"/>
      <c r="U40" s="67"/>
      <c r="V40" s="67"/>
    </row>
    <row r="41" spans="1:22" x14ac:dyDescent="0.25">
      <c r="A41" s="86">
        <v>39</v>
      </c>
      <c r="B41" s="87">
        <v>40453</v>
      </c>
      <c r="C41" s="89">
        <v>68065</v>
      </c>
      <c r="D41" s="89">
        <v>34749</v>
      </c>
      <c r="E41" s="90">
        <v>375191478.09000003</v>
      </c>
      <c r="F41" s="86"/>
      <c r="H41" s="104">
        <f>WEEKNUM(Table2[[#This Row],[WE_Date]])</f>
        <v>40</v>
      </c>
      <c r="I41" s="105">
        <v>43743</v>
      </c>
      <c r="J41" s="106">
        <v>33326</v>
      </c>
      <c r="K41" s="89">
        <v>20021</v>
      </c>
      <c r="L41" s="90">
        <v>84450812.739999995</v>
      </c>
      <c r="M41" s="104"/>
      <c r="T41" s="73"/>
      <c r="U41" s="67"/>
      <c r="V41" s="67"/>
    </row>
    <row r="42" spans="1:22" x14ac:dyDescent="0.25">
      <c r="A42" s="86">
        <v>40</v>
      </c>
      <c r="B42" s="87">
        <v>40460</v>
      </c>
      <c r="C42" s="89">
        <v>76054</v>
      </c>
      <c r="D42" s="89">
        <v>36735</v>
      </c>
      <c r="E42" s="90">
        <v>428159031.65999997</v>
      </c>
      <c r="F42" s="86"/>
      <c r="H42" s="104">
        <f>WEEKNUM(Table2[[#This Row],[WE_Date]])</f>
        <v>41</v>
      </c>
      <c r="I42" s="105">
        <v>43750</v>
      </c>
      <c r="J42" s="106">
        <v>40182</v>
      </c>
      <c r="K42" s="89">
        <v>18314</v>
      </c>
      <c r="L42" s="90">
        <v>79738749.530000001</v>
      </c>
      <c r="M42" s="104"/>
      <c r="T42" s="73"/>
      <c r="U42" s="67"/>
      <c r="V42" s="67"/>
    </row>
    <row r="43" spans="1:22" x14ac:dyDescent="0.25">
      <c r="A43" s="86">
        <v>41</v>
      </c>
      <c r="B43" s="87">
        <v>40467</v>
      </c>
      <c r="C43" s="89">
        <v>62455</v>
      </c>
      <c r="D43" s="89">
        <v>30363</v>
      </c>
      <c r="E43" s="90">
        <v>355358239.17000002</v>
      </c>
      <c r="F43" s="86"/>
      <c r="H43" s="104">
        <f>WEEKNUM(Table2[[#This Row],[WE_Date]])</f>
        <v>42</v>
      </c>
      <c r="I43" s="105">
        <v>43757</v>
      </c>
      <c r="J43" s="106">
        <v>39191</v>
      </c>
      <c r="K43" s="89">
        <v>16064</v>
      </c>
      <c r="L43" s="90">
        <v>79267409.390000001</v>
      </c>
      <c r="M43" s="104"/>
      <c r="T43" s="73"/>
      <c r="U43" s="67"/>
      <c r="V43" s="67"/>
    </row>
    <row r="44" spans="1:22" x14ac:dyDescent="0.25">
      <c r="A44" s="86">
        <v>42</v>
      </c>
      <c r="B44" s="87">
        <v>40474</v>
      </c>
      <c r="C44" s="89">
        <v>66198</v>
      </c>
      <c r="D44" s="89">
        <v>33500</v>
      </c>
      <c r="E44" s="90">
        <v>425626404.98999989</v>
      </c>
      <c r="F44" s="86"/>
      <c r="H44" s="104">
        <f>WEEKNUM(Table2[[#This Row],[WE_Date]])</f>
        <v>43</v>
      </c>
      <c r="I44" s="105">
        <v>43764</v>
      </c>
      <c r="J44" s="106">
        <v>41081</v>
      </c>
      <c r="K44" s="89">
        <v>16979</v>
      </c>
      <c r="L44" s="90">
        <v>84466591.329999983</v>
      </c>
      <c r="M44" s="104"/>
      <c r="T44" s="73"/>
      <c r="U44" s="67"/>
      <c r="V44" s="67"/>
    </row>
    <row r="45" spans="1:22" x14ac:dyDescent="0.25">
      <c r="A45" s="86">
        <v>43</v>
      </c>
      <c r="B45" s="87">
        <v>40481</v>
      </c>
      <c r="C45" s="89">
        <v>72534</v>
      </c>
      <c r="D45" s="89">
        <v>35072</v>
      </c>
      <c r="E45" s="90">
        <v>375017080.92000008</v>
      </c>
      <c r="F45" s="86"/>
      <c r="H45" s="104">
        <f>WEEKNUM(Table2[[#This Row],[WE_Date]])</f>
        <v>44</v>
      </c>
      <c r="I45" s="105">
        <v>43771</v>
      </c>
      <c r="J45" s="106">
        <v>39332</v>
      </c>
      <c r="K45" s="89">
        <v>18745</v>
      </c>
      <c r="L45" s="90">
        <v>81934462.460000008</v>
      </c>
      <c r="M45" s="104"/>
      <c r="T45" s="73"/>
      <c r="U45" s="67"/>
      <c r="V45" s="67"/>
    </row>
    <row r="46" spans="1:22" x14ac:dyDescent="0.25">
      <c r="A46" s="86">
        <v>44</v>
      </c>
      <c r="B46" s="87">
        <v>40488</v>
      </c>
      <c r="C46" s="89">
        <v>72330</v>
      </c>
      <c r="D46" s="89">
        <v>38676</v>
      </c>
      <c r="E46" s="90">
        <v>413566896.13999999</v>
      </c>
      <c r="F46" s="86"/>
      <c r="H46" s="104">
        <f>WEEKNUM(Table2[[#This Row],[WE_Date]])</f>
        <v>45</v>
      </c>
      <c r="I46" s="105">
        <v>43778</v>
      </c>
      <c r="J46" s="106">
        <v>45816</v>
      </c>
      <c r="K46" s="89">
        <v>21918</v>
      </c>
      <c r="L46" s="90">
        <v>85878445.579999998</v>
      </c>
      <c r="M46" s="104"/>
      <c r="T46" s="73"/>
      <c r="U46" s="67"/>
      <c r="V46" s="67"/>
    </row>
    <row r="47" spans="1:22" x14ac:dyDescent="0.25">
      <c r="A47" s="86">
        <v>45</v>
      </c>
      <c r="B47" s="87">
        <v>40495</v>
      </c>
      <c r="C47" s="89">
        <v>67359</v>
      </c>
      <c r="D47" s="89">
        <v>37380</v>
      </c>
      <c r="E47" s="90">
        <v>367897604.60000002</v>
      </c>
      <c r="F47" s="86"/>
      <c r="H47" s="104">
        <f>WEEKNUM(Table2[[#This Row],[WE_Date]])</f>
        <v>46</v>
      </c>
      <c r="I47" s="105">
        <v>43785</v>
      </c>
      <c r="J47" s="106">
        <v>40749</v>
      </c>
      <c r="K47" s="89">
        <v>21014</v>
      </c>
      <c r="L47" s="90">
        <v>83333075.180000007</v>
      </c>
      <c r="M47" s="104"/>
      <c r="T47" s="73"/>
      <c r="U47" s="67"/>
      <c r="V47" s="67"/>
    </row>
    <row r="48" spans="1:22" x14ac:dyDescent="0.25">
      <c r="A48" s="86">
        <v>46</v>
      </c>
      <c r="B48" s="87">
        <v>40502</v>
      </c>
      <c r="C48" s="89">
        <v>71781</v>
      </c>
      <c r="D48" s="89">
        <v>42021</v>
      </c>
      <c r="E48" s="90">
        <v>402706610.37000006</v>
      </c>
      <c r="F48" s="86"/>
      <c r="H48" s="104">
        <f>WEEKNUM(Table2[[#This Row],[WE_Date]])</f>
        <v>47</v>
      </c>
      <c r="I48" s="105">
        <v>43792</v>
      </c>
      <c r="J48" s="106">
        <v>49133</v>
      </c>
      <c r="K48" s="89">
        <v>21496</v>
      </c>
      <c r="L48" s="90">
        <v>88122741.780000001</v>
      </c>
      <c r="M48" s="104"/>
      <c r="T48" s="73"/>
      <c r="U48" s="67"/>
      <c r="V48" s="67"/>
    </row>
    <row r="49" spans="1:22" x14ac:dyDescent="0.25">
      <c r="A49" s="86">
        <v>47</v>
      </c>
      <c r="B49" s="87">
        <v>40509</v>
      </c>
      <c r="C49" s="89">
        <v>63632</v>
      </c>
      <c r="D49" s="89">
        <v>36622.28</v>
      </c>
      <c r="E49" s="90">
        <v>356083310.81999999</v>
      </c>
      <c r="F49" s="86"/>
      <c r="H49" s="104">
        <f>WEEKNUM(Table2[[#This Row],[WE_Date]])</f>
        <v>48</v>
      </c>
      <c r="I49" s="105">
        <v>43799</v>
      </c>
      <c r="J49" s="106">
        <v>36457</v>
      </c>
      <c r="K49" s="89">
        <v>18384</v>
      </c>
      <c r="L49" s="90">
        <v>79360302.929999992</v>
      </c>
      <c r="M49" s="104"/>
      <c r="T49" s="73"/>
      <c r="U49" s="67"/>
      <c r="V49" s="67"/>
    </row>
    <row r="50" spans="1:22" x14ac:dyDescent="0.25">
      <c r="A50" s="86">
        <v>48</v>
      </c>
      <c r="B50" s="87">
        <v>40516</v>
      </c>
      <c r="C50" s="89">
        <v>77081</v>
      </c>
      <c r="D50" s="89">
        <v>47695</v>
      </c>
      <c r="E50" s="90">
        <v>416488627.38999999</v>
      </c>
      <c r="F50" s="86"/>
      <c r="H50" s="104">
        <f>WEEKNUM(Table2[[#This Row],[WE_Date]])</f>
        <v>49</v>
      </c>
      <c r="I50" s="105">
        <v>43806</v>
      </c>
      <c r="J50" s="106">
        <v>48434</v>
      </c>
      <c r="K50" s="89">
        <v>26166</v>
      </c>
      <c r="L50" s="90">
        <v>98718599.469999999</v>
      </c>
      <c r="M50" s="104"/>
      <c r="T50" s="73"/>
      <c r="U50" s="67"/>
      <c r="V50" s="67"/>
    </row>
    <row r="51" spans="1:22" x14ac:dyDescent="0.25">
      <c r="A51" s="86">
        <v>49</v>
      </c>
      <c r="B51" s="87">
        <v>40523</v>
      </c>
      <c r="C51" s="89">
        <v>78231</v>
      </c>
      <c r="D51" s="89">
        <v>42250</v>
      </c>
      <c r="E51" s="90">
        <v>390382812.56</v>
      </c>
      <c r="F51" s="86"/>
      <c r="H51" s="104">
        <f>WEEKNUM(Table2[[#This Row],[WE_Date]])</f>
        <v>50</v>
      </c>
      <c r="I51" s="105">
        <v>43813</v>
      </c>
      <c r="J51" s="106">
        <v>47521</v>
      </c>
      <c r="K51" s="89">
        <v>21776</v>
      </c>
      <c r="L51" s="90">
        <v>97141756.280000001</v>
      </c>
      <c r="M51" s="104"/>
      <c r="T51" s="73"/>
      <c r="U51" s="67"/>
      <c r="V51" s="67"/>
    </row>
    <row r="52" spans="1:22" x14ac:dyDescent="0.25">
      <c r="A52" s="86">
        <v>50</v>
      </c>
      <c r="B52" s="87">
        <v>40530</v>
      </c>
      <c r="C52" s="89">
        <v>70529</v>
      </c>
      <c r="D52" s="89">
        <v>43384.639999999999</v>
      </c>
      <c r="E52" s="90">
        <v>404733929.08999997</v>
      </c>
      <c r="F52" s="86"/>
      <c r="H52" s="104">
        <f>WEEKNUM(Table2[[#This Row],[WE_Date]])</f>
        <v>51</v>
      </c>
      <c r="I52" s="105">
        <v>43820</v>
      </c>
      <c r="J52" s="106">
        <v>49943</v>
      </c>
      <c r="K52" s="89">
        <v>19405</v>
      </c>
      <c r="L52" s="90">
        <v>99297063.519999996</v>
      </c>
      <c r="M52" s="104"/>
      <c r="T52" s="73"/>
      <c r="U52" s="67"/>
      <c r="V52" s="67"/>
    </row>
    <row r="53" spans="1:22" x14ac:dyDescent="0.25">
      <c r="A53" s="86">
        <v>51</v>
      </c>
      <c r="B53" s="87">
        <v>40537</v>
      </c>
      <c r="C53" s="89">
        <v>86581</v>
      </c>
      <c r="D53" s="89">
        <v>44496.04</v>
      </c>
      <c r="E53" s="90">
        <v>374416039.56000006</v>
      </c>
      <c r="F53" s="86"/>
      <c r="H53" s="104">
        <f>WEEKNUM(Table2[[#This Row],[WE_Date]])</f>
        <v>52</v>
      </c>
      <c r="I53" s="105">
        <v>43827</v>
      </c>
      <c r="J53" s="106">
        <v>34301</v>
      </c>
      <c r="K53" s="89">
        <v>15608</v>
      </c>
      <c r="L53" s="90">
        <v>92284485.329999998</v>
      </c>
      <c r="M53" s="104"/>
      <c r="T53" s="73"/>
      <c r="U53" s="67"/>
      <c r="V53" s="67"/>
    </row>
    <row r="54" spans="1:22" x14ac:dyDescent="0.25">
      <c r="A54" s="86"/>
      <c r="B54" s="87"/>
      <c r="C54" s="89"/>
      <c r="D54" s="89"/>
      <c r="E54" s="90"/>
      <c r="F54" s="86"/>
      <c r="H54" s="108">
        <f>WEEKNUM(Table2[[#This Row],[WE_Date]])</f>
        <v>0</v>
      </c>
      <c r="I54" s="105"/>
      <c r="J54" s="106"/>
      <c r="K54" s="104">
        <v>10179</v>
      </c>
      <c r="L54" s="90"/>
      <c r="M54" s="104"/>
    </row>
  </sheetData>
  <pageMargins left="0.7" right="0.7" top="0.75" bottom="0.75" header="0.3" footer="0.3"/>
  <pageSetup orientation="portrait" r:id="rId1"/>
  <legacy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9" sqref="K2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opLeftCell="A19" workbookViewId="0">
      <selection activeCell="W17" sqref="W17"/>
    </sheetView>
  </sheetViews>
  <sheetFormatPr defaultRowHeight="15" x14ac:dyDescent="0.25"/>
  <cols>
    <col min="1" max="1" width="13.85546875" customWidth="1"/>
    <col min="2" max="27" width="10.7109375" customWidth="1"/>
  </cols>
  <sheetData>
    <row r="1" spans="1:27" ht="16.5" thickBot="1" x14ac:dyDescent="0.3">
      <c r="B1" s="391"/>
      <c r="C1" s="391"/>
      <c r="D1" s="391"/>
      <c r="E1" s="391"/>
    </row>
    <row r="2" spans="1:27" ht="43.5" x14ac:dyDescent="0.25">
      <c r="A2" s="374" t="s">
        <v>347</v>
      </c>
      <c r="B2" s="383" t="s">
        <v>348</v>
      </c>
      <c r="C2" s="383" t="s">
        <v>349</v>
      </c>
      <c r="D2" s="383" t="s">
        <v>350</v>
      </c>
      <c r="E2" s="383" t="s">
        <v>351</v>
      </c>
      <c r="F2" s="383" t="s">
        <v>352</v>
      </c>
      <c r="G2" s="383" t="s">
        <v>353</v>
      </c>
      <c r="H2" s="383" t="s">
        <v>354</v>
      </c>
      <c r="I2" s="383" t="s">
        <v>355</v>
      </c>
      <c r="J2" s="383" t="s">
        <v>356</v>
      </c>
      <c r="K2" s="383" t="s">
        <v>357</v>
      </c>
      <c r="L2" s="383" t="s">
        <v>358</v>
      </c>
      <c r="M2" s="383" t="s">
        <v>359</v>
      </c>
      <c r="N2" s="383" t="s">
        <v>360</v>
      </c>
      <c r="O2" s="383" t="s">
        <v>361</v>
      </c>
      <c r="P2" s="383" t="s">
        <v>362</v>
      </c>
      <c r="Q2" s="383" t="s">
        <v>363</v>
      </c>
      <c r="R2" s="383" t="s">
        <v>364</v>
      </c>
      <c r="S2" s="383" t="s">
        <v>365</v>
      </c>
      <c r="T2" s="383" t="s">
        <v>366</v>
      </c>
      <c r="U2" s="383" t="s">
        <v>367</v>
      </c>
      <c r="V2" s="383" t="s">
        <v>368</v>
      </c>
      <c r="W2" s="383" t="s">
        <v>369</v>
      </c>
      <c r="X2" s="383" t="s">
        <v>370</v>
      </c>
      <c r="Y2" s="383" t="s">
        <v>371</v>
      </c>
      <c r="Z2" s="383" t="s">
        <v>372</v>
      </c>
      <c r="AA2" s="383" t="s">
        <v>373</v>
      </c>
    </row>
    <row r="3" spans="1:27" ht="15.75" x14ac:dyDescent="0.25">
      <c r="A3" s="358" t="s">
        <v>1</v>
      </c>
      <c r="B3" s="360">
        <v>992.21650193000005</v>
      </c>
      <c r="C3" s="361">
        <v>847.79800151999996</v>
      </c>
      <c r="D3" s="361">
        <v>1232.1675085100001</v>
      </c>
      <c r="E3" s="361">
        <v>1624.9082979199998</v>
      </c>
      <c r="F3" s="361">
        <v>1493.0902836399998</v>
      </c>
      <c r="G3" s="361">
        <v>1406.6209446899998</v>
      </c>
      <c r="H3" s="361">
        <v>1383.6233067599999</v>
      </c>
      <c r="I3" s="361">
        <v>1125.7455646300002</v>
      </c>
      <c r="J3" s="361">
        <v>1105.8442384199998</v>
      </c>
      <c r="K3" s="361">
        <v>500.9392474</v>
      </c>
      <c r="L3" s="361">
        <v>448.61583729</v>
      </c>
      <c r="M3" s="361">
        <v>468.51783472999989</v>
      </c>
      <c r="N3" s="361">
        <v>470.23952107999997</v>
      </c>
      <c r="O3" s="361">
        <v>439.57864866999995</v>
      </c>
      <c r="P3" s="361">
        <v>285.48218126999996</v>
      </c>
      <c r="Q3" s="361">
        <v>395.24891983000003</v>
      </c>
      <c r="R3" s="361">
        <v>382.88794259000002</v>
      </c>
      <c r="S3" s="361">
        <v>320.91429522000004</v>
      </c>
      <c r="T3" s="361">
        <v>293.04709094000003</v>
      </c>
      <c r="U3" s="361">
        <v>251.68915055000002</v>
      </c>
      <c r="V3" s="361">
        <v>391.83569457999999</v>
      </c>
      <c r="W3" s="361">
        <v>563.86108496000008</v>
      </c>
      <c r="X3" s="361">
        <v>462.37471153999996</v>
      </c>
      <c r="Y3" s="361">
        <v>589.54160419999994</v>
      </c>
      <c r="Z3" s="361">
        <v>419.42611241000003</v>
      </c>
      <c r="AA3" s="361">
        <v>385.63901733000006</v>
      </c>
    </row>
    <row r="4" spans="1:27" ht="15.75" x14ac:dyDescent="0.25">
      <c r="A4" s="358" t="s">
        <v>2</v>
      </c>
      <c r="B4" s="360">
        <v>3227.3975925100003</v>
      </c>
      <c r="C4" s="361">
        <v>4575.4633144999998</v>
      </c>
      <c r="D4" s="361">
        <v>3389.5579415000002</v>
      </c>
      <c r="E4" s="361">
        <v>1345.0418279999999</v>
      </c>
      <c r="F4" s="361">
        <v>1326.457778</v>
      </c>
      <c r="G4" s="361">
        <v>579.45010349999995</v>
      </c>
      <c r="H4" s="361">
        <v>1009.5026425</v>
      </c>
      <c r="I4" s="361">
        <v>791.73356699999999</v>
      </c>
      <c r="J4" s="361">
        <v>923.39156300000002</v>
      </c>
      <c r="K4" s="361">
        <v>422.06016884000002</v>
      </c>
      <c r="L4" s="361">
        <v>520.33816049999996</v>
      </c>
      <c r="M4" s="361">
        <v>457.82179130999998</v>
      </c>
      <c r="N4" s="361">
        <v>642.38976449999996</v>
      </c>
      <c r="O4" s="361">
        <v>557.18359525000005</v>
      </c>
      <c r="P4" s="361">
        <v>444.1272219</v>
      </c>
      <c r="Q4" s="361">
        <v>520.20847800000001</v>
      </c>
      <c r="R4" s="361">
        <v>595.81370724999999</v>
      </c>
      <c r="S4" s="361">
        <v>489.2016825</v>
      </c>
      <c r="T4" s="361">
        <v>492.00490250000001</v>
      </c>
      <c r="U4" s="361">
        <v>387.76186433000004</v>
      </c>
      <c r="V4" s="361">
        <v>196.0758075</v>
      </c>
      <c r="W4" s="361">
        <v>310.99279999999999</v>
      </c>
      <c r="X4" s="361">
        <v>739.05020850000005</v>
      </c>
      <c r="Y4" s="361">
        <v>880.71837449999998</v>
      </c>
      <c r="Z4" s="361">
        <v>486.47573425000002</v>
      </c>
      <c r="AA4" s="361">
        <v>803.14690374999998</v>
      </c>
    </row>
    <row r="5" spans="1:27" ht="15.75" x14ac:dyDescent="0.25">
      <c r="A5" s="358" t="s">
        <v>53</v>
      </c>
      <c r="B5" s="360">
        <v>108.26263171000001</v>
      </c>
      <c r="C5" s="361">
        <v>101.49166618000001</v>
      </c>
      <c r="D5" s="361">
        <v>109.07033270999999</v>
      </c>
      <c r="E5" s="361">
        <v>137.48848771000002</v>
      </c>
      <c r="F5" s="361">
        <v>164.94569727000001</v>
      </c>
      <c r="G5" s="361">
        <v>242.42559969999999</v>
      </c>
      <c r="H5" s="361">
        <v>304.38625629999996</v>
      </c>
      <c r="I5" s="361">
        <v>309.88345661</v>
      </c>
      <c r="J5" s="361">
        <v>375.69347794999999</v>
      </c>
      <c r="K5" s="361">
        <v>305.30276501000003</v>
      </c>
      <c r="L5" s="361">
        <v>326.68704717999998</v>
      </c>
      <c r="M5" s="361">
        <v>344.01174056000008</v>
      </c>
      <c r="N5" s="361">
        <v>367.77521372999996</v>
      </c>
      <c r="O5" s="361">
        <v>361.29206516999994</v>
      </c>
      <c r="P5" s="361">
        <v>335.84602163</v>
      </c>
      <c r="Q5" s="361">
        <v>400.56662756999998</v>
      </c>
      <c r="R5" s="361">
        <v>392.64681097999994</v>
      </c>
      <c r="S5" s="361">
        <v>394.15893573</v>
      </c>
      <c r="T5" s="361">
        <v>346.06212199999999</v>
      </c>
      <c r="U5" s="361">
        <v>355.13763575000002</v>
      </c>
      <c r="V5" s="361">
        <v>106.57998338000002</v>
      </c>
      <c r="W5" s="361">
        <v>398.39539083000005</v>
      </c>
      <c r="X5" s="361">
        <v>334.72707681000003</v>
      </c>
      <c r="Y5" s="361">
        <v>595.02275059999999</v>
      </c>
      <c r="Z5" s="361">
        <v>376.47625008999995</v>
      </c>
      <c r="AA5" s="361">
        <v>814.31123920000005</v>
      </c>
    </row>
    <row r="6" spans="1:27" ht="15.75" x14ac:dyDescent="0.25">
      <c r="A6" s="358" t="s">
        <v>231</v>
      </c>
      <c r="B6" s="362">
        <v>14.287425349999999</v>
      </c>
      <c r="C6" s="361">
        <v>30.056108640000001</v>
      </c>
      <c r="D6" s="361">
        <v>18.577656749999999</v>
      </c>
      <c r="E6" s="361">
        <v>34.424666999999999</v>
      </c>
      <c r="F6" s="361">
        <v>28.153995070000001</v>
      </c>
      <c r="G6" s="361">
        <v>68.18252975</v>
      </c>
      <c r="H6" s="361">
        <v>42.097901</v>
      </c>
      <c r="I6" s="361">
        <v>57.131035750000002</v>
      </c>
      <c r="J6" s="361">
        <v>37.755727399999998</v>
      </c>
      <c r="K6" s="361">
        <v>46.974674749999998</v>
      </c>
      <c r="L6" s="361">
        <v>31.82168579</v>
      </c>
      <c r="M6" s="361">
        <v>51.114489149999997</v>
      </c>
      <c r="N6" s="361">
        <v>37.6586614</v>
      </c>
      <c r="O6" s="361">
        <v>54.610790000000001</v>
      </c>
      <c r="P6" s="361">
        <v>37.168978500000001</v>
      </c>
      <c r="Q6" s="361">
        <v>49.2534305</v>
      </c>
      <c r="R6" s="361">
        <v>45.418352659999996</v>
      </c>
      <c r="S6" s="361">
        <v>52.157284420000003</v>
      </c>
      <c r="T6" s="361">
        <v>53.006521069999998</v>
      </c>
      <c r="U6" s="361">
        <v>97.026924349999987</v>
      </c>
      <c r="V6" s="361">
        <v>176.30093525000001</v>
      </c>
      <c r="W6" s="361">
        <v>197.76909005000002</v>
      </c>
      <c r="X6" s="361">
        <v>225.08505674</v>
      </c>
      <c r="Y6" s="361">
        <v>232.39383447</v>
      </c>
      <c r="Z6" s="361">
        <v>260.08518028999998</v>
      </c>
      <c r="AA6" s="361">
        <v>223.32994528999998</v>
      </c>
    </row>
    <row r="7" spans="1:27" ht="16.5" thickBot="1" x14ac:dyDescent="0.3">
      <c r="A7" s="359" t="s">
        <v>346</v>
      </c>
      <c r="B7" s="363"/>
      <c r="C7" s="343"/>
      <c r="D7" s="364">
        <v>150.14850000000001</v>
      </c>
      <c r="E7" s="364">
        <v>1263.3189</v>
      </c>
      <c r="F7" s="364">
        <v>1263.3639000000001</v>
      </c>
      <c r="G7" s="364">
        <v>945.80970000000002</v>
      </c>
      <c r="H7" s="364">
        <v>1455.309</v>
      </c>
      <c r="I7" s="361">
        <v>946.38120000000004</v>
      </c>
      <c r="J7" s="361">
        <v>1096.4952000000001</v>
      </c>
      <c r="K7" s="361">
        <v>2.7572999999999999</v>
      </c>
      <c r="L7" s="361">
        <v>2.2200000000000001E-2</v>
      </c>
      <c r="M7" s="361">
        <v>70.364099999999993</v>
      </c>
      <c r="N7" s="361">
        <v>146.08439999999999</v>
      </c>
      <c r="O7" s="361">
        <v>89.573999999999998</v>
      </c>
      <c r="P7" s="361">
        <v>3.3599999999999998E-2</v>
      </c>
      <c r="Q7" s="361">
        <v>6.4077000000000002</v>
      </c>
      <c r="R7" s="361">
        <v>135.0966</v>
      </c>
      <c r="S7" s="361">
        <v>30.955200000000001</v>
      </c>
      <c r="T7" s="361">
        <v>27.203099999999999</v>
      </c>
      <c r="U7" s="361">
        <v>0.56369999999999998</v>
      </c>
      <c r="V7" s="361">
        <v>0</v>
      </c>
      <c r="W7" s="361">
        <v>0</v>
      </c>
      <c r="X7" s="361">
        <v>14.2104</v>
      </c>
      <c r="Y7" s="361">
        <v>1.5597000000000001</v>
      </c>
      <c r="Z7" s="361">
        <v>1.1583000000000001</v>
      </c>
      <c r="AA7" s="361">
        <v>1.2342</v>
      </c>
    </row>
    <row r="8" spans="1:27" ht="15.75" x14ac:dyDescent="0.25">
      <c r="A8" s="375" t="s">
        <v>0</v>
      </c>
      <c r="B8" s="376">
        <v>4342.164151500001</v>
      </c>
      <c r="C8" s="384">
        <v>5554.8090908400009</v>
      </c>
      <c r="D8" s="384">
        <v>4899.5219394700007</v>
      </c>
      <c r="E8" s="384">
        <v>4405.1821806300004</v>
      </c>
      <c r="F8" s="384">
        <v>4276.0116539800001</v>
      </c>
      <c r="G8" s="384">
        <v>3242.4888776399998</v>
      </c>
      <c r="H8" s="384">
        <v>4194.9191065600007</v>
      </c>
      <c r="I8" s="384">
        <v>3230.8748239900001</v>
      </c>
      <c r="J8" s="384">
        <v>3539.18020677</v>
      </c>
      <c r="K8" s="384">
        <v>1278.0341559999999</v>
      </c>
      <c r="L8" s="384">
        <v>1327.48493076</v>
      </c>
      <c r="M8" s="384">
        <v>1391.82995575</v>
      </c>
      <c r="N8" s="384">
        <v>1518.0631607100001</v>
      </c>
      <c r="O8" s="384">
        <v>1412.66509909</v>
      </c>
      <c r="P8" s="384">
        <v>1102.6244033</v>
      </c>
      <c r="Q8" s="384">
        <v>1365.2774559000002</v>
      </c>
      <c r="R8" s="384">
        <v>1416.7668134800001</v>
      </c>
      <c r="S8" s="384">
        <v>1256.4321978700002</v>
      </c>
      <c r="T8" s="384">
        <v>1184.1206365099999</v>
      </c>
      <c r="U8" s="384">
        <v>1091.61557498</v>
      </c>
      <c r="V8" s="384">
        <v>870.79242070999987</v>
      </c>
      <c r="W8" s="384">
        <v>1471.0183658399999</v>
      </c>
      <c r="X8" s="384">
        <v>1761.23705359</v>
      </c>
      <c r="Y8" s="384">
        <v>2297.6765637699996</v>
      </c>
      <c r="Z8" s="384">
        <v>1542.4632770399999</v>
      </c>
      <c r="AA8" s="384">
        <v>2226.4351735700002</v>
      </c>
    </row>
    <row r="10" spans="1:27" x14ac:dyDescent="0.25">
      <c r="N10" s="139"/>
      <c r="O10" s="139"/>
      <c r="P10" s="139"/>
      <c r="S10" s="139"/>
      <c r="T10" s="139"/>
      <c r="U10" s="139"/>
      <c r="V10" s="139"/>
      <c r="W10" s="139"/>
      <c r="X10" s="139"/>
      <c r="Y10" s="139"/>
      <c r="Z10" s="139"/>
      <c r="AA10" s="139"/>
    </row>
    <row r="11" spans="1:27" x14ac:dyDescent="0.25">
      <c r="K11" s="140"/>
      <c r="L11" s="140"/>
      <c r="M11" s="140"/>
      <c r="N11" s="139"/>
      <c r="O11" s="139"/>
      <c r="P11" s="67"/>
      <c r="Q11" s="139"/>
      <c r="S11" s="139"/>
      <c r="T11" s="139"/>
      <c r="U11" s="139"/>
      <c r="V11" s="139"/>
      <c r="W11" s="139"/>
      <c r="X11" s="139"/>
      <c r="Y11" s="139"/>
      <c r="Z11" s="139"/>
      <c r="AA11" s="139"/>
    </row>
    <row r="12" spans="1:27" x14ac:dyDescent="0.25">
      <c r="H12" s="67"/>
      <c r="K12" s="140"/>
      <c r="L12" s="140"/>
      <c r="M12" s="140"/>
      <c r="N12" s="139"/>
      <c r="O12" s="139"/>
      <c r="P12" s="67"/>
      <c r="Q12" s="139"/>
      <c r="S12" s="139"/>
      <c r="T12" s="139"/>
      <c r="U12" s="139"/>
      <c r="V12" s="139"/>
      <c r="W12" s="139"/>
      <c r="X12" s="139"/>
      <c r="Y12" s="139"/>
      <c r="Z12" s="139"/>
      <c r="AA12" s="139"/>
    </row>
    <row r="13" spans="1:27" x14ac:dyDescent="0.25">
      <c r="B13" s="67"/>
      <c r="C13" s="67"/>
      <c r="D13" s="67"/>
      <c r="E13" s="67"/>
      <c r="H13" s="67"/>
      <c r="K13" s="140"/>
      <c r="L13" s="140"/>
      <c r="M13" s="140"/>
      <c r="N13" s="139"/>
      <c r="O13" s="139"/>
      <c r="P13" s="67"/>
      <c r="Q13" s="139"/>
      <c r="S13" s="139"/>
      <c r="T13" s="139"/>
      <c r="U13" s="139"/>
      <c r="V13" s="139"/>
      <c r="W13" s="139"/>
      <c r="X13" s="139"/>
      <c r="Y13" s="139"/>
      <c r="Z13" s="139"/>
      <c r="AA13" s="139"/>
    </row>
    <row r="14" spans="1:27" x14ac:dyDescent="0.25">
      <c r="B14" s="67"/>
      <c r="C14" s="67"/>
      <c r="D14" s="67"/>
      <c r="E14" s="67"/>
      <c r="H14" s="67"/>
      <c r="K14" s="140"/>
      <c r="L14" s="140"/>
      <c r="M14" s="140"/>
      <c r="N14" s="139"/>
      <c r="O14" s="139"/>
      <c r="P14" s="67"/>
      <c r="Q14" s="139"/>
      <c r="S14" s="139"/>
      <c r="T14" s="139"/>
      <c r="U14" s="139"/>
      <c r="V14" s="139"/>
      <c r="W14" s="139"/>
      <c r="X14" s="139"/>
      <c r="Y14" s="139"/>
      <c r="Z14" s="139"/>
      <c r="AA14" s="139"/>
    </row>
    <row r="15" spans="1:27" x14ac:dyDescent="0.25">
      <c r="B15" s="67"/>
      <c r="C15" s="67"/>
      <c r="D15" s="67"/>
      <c r="E15" s="67"/>
      <c r="H15" s="67"/>
      <c r="K15" s="140"/>
      <c r="L15" s="140"/>
      <c r="M15" s="140"/>
      <c r="N15" s="139"/>
      <c r="O15" s="139"/>
      <c r="P15" s="67"/>
      <c r="Q15" s="139"/>
      <c r="S15" s="139"/>
      <c r="T15" s="139"/>
      <c r="U15" s="139"/>
      <c r="V15" s="139"/>
      <c r="W15" s="139"/>
      <c r="X15" s="139"/>
      <c r="Y15" s="139"/>
      <c r="Z15" s="139"/>
      <c r="AA15" s="139"/>
    </row>
    <row r="16" spans="1:27" x14ac:dyDescent="0.25">
      <c r="B16" s="67"/>
      <c r="C16" s="67"/>
      <c r="D16" s="67"/>
      <c r="E16" s="67"/>
      <c r="H16" s="67"/>
      <c r="M16" s="140"/>
      <c r="N16" s="140"/>
      <c r="O16" s="140"/>
      <c r="P16" s="67"/>
      <c r="Q16" s="139"/>
      <c r="R16" s="139"/>
      <c r="S16" s="139"/>
      <c r="T16" s="140"/>
      <c r="U16" s="139"/>
      <c r="V16" s="139"/>
      <c r="W16" s="139"/>
      <c r="X16" s="139"/>
      <c r="Y16" s="139"/>
    </row>
    <row r="17" spans="2:21" x14ac:dyDescent="0.25">
      <c r="D17" s="67"/>
      <c r="E17" s="67"/>
      <c r="H17" s="67"/>
    </row>
    <row r="18" spans="2:21" x14ac:dyDescent="0.25">
      <c r="B18" s="67"/>
      <c r="C18" s="67"/>
      <c r="D18" s="67"/>
      <c r="E18" s="67"/>
      <c r="K18" s="139"/>
      <c r="L18" s="139"/>
      <c r="M18" s="139"/>
      <c r="N18" s="139"/>
      <c r="O18" s="139"/>
      <c r="P18" s="139"/>
      <c r="Q18" s="139"/>
      <c r="R18" s="139"/>
      <c r="S18" s="139"/>
      <c r="T18" s="139"/>
      <c r="U18" s="139"/>
    </row>
    <row r="19" spans="2:21" x14ac:dyDescent="0.25">
      <c r="K19" s="139"/>
      <c r="L19" s="139"/>
      <c r="M19" s="139"/>
      <c r="N19" s="139"/>
      <c r="O19" s="139"/>
      <c r="P19" s="139"/>
      <c r="Q19" s="139"/>
      <c r="R19" s="139"/>
      <c r="S19" s="139"/>
      <c r="T19" s="139"/>
      <c r="U19" s="139"/>
    </row>
    <row r="20" spans="2:21" x14ac:dyDescent="0.25">
      <c r="B20" s="139"/>
      <c r="C20" s="139"/>
      <c r="D20" s="139"/>
      <c r="E20" s="139"/>
      <c r="K20" s="139"/>
      <c r="L20" s="139"/>
      <c r="M20" s="139"/>
      <c r="N20" s="139"/>
      <c r="O20" s="139"/>
      <c r="P20" s="139"/>
      <c r="Q20" s="139"/>
      <c r="R20" s="139"/>
      <c r="S20" s="139"/>
      <c r="T20" s="139"/>
    </row>
    <row r="21" spans="2:21" x14ac:dyDescent="0.25">
      <c r="B21" s="139"/>
      <c r="C21" s="139"/>
      <c r="D21" s="139"/>
      <c r="E21" s="139"/>
      <c r="K21" s="139"/>
      <c r="L21" s="139"/>
      <c r="M21" s="139"/>
      <c r="N21" s="139"/>
      <c r="O21" s="139"/>
      <c r="P21" s="139"/>
      <c r="Q21" s="139"/>
      <c r="R21" s="139"/>
      <c r="S21" s="139"/>
      <c r="T21" s="139"/>
    </row>
    <row r="22" spans="2:21" x14ac:dyDescent="0.25">
      <c r="B22" s="139"/>
      <c r="C22" s="139"/>
      <c r="D22" s="139"/>
      <c r="E22" s="139"/>
      <c r="K22" s="139"/>
      <c r="L22" s="139"/>
      <c r="M22" s="139"/>
      <c r="N22" s="139"/>
      <c r="O22" s="139"/>
      <c r="P22" s="139"/>
      <c r="Q22" s="139"/>
      <c r="R22" s="139"/>
      <c r="S22" s="139"/>
      <c r="T22" s="139"/>
    </row>
    <row r="23" spans="2:21" x14ac:dyDescent="0.25">
      <c r="B23" s="342"/>
      <c r="C23" s="342"/>
      <c r="D23" s="342"/>
      <c r="E23" s="342"/>
      <c r="K23" s="389"/>
      <c r="Q23" s="139"/>
      <c r="R23" s="139"/>
      <c r="S23" s="139"/>
    </row>
    <row r="24" spans="2:21" x14ac:dyDescent="0.25">
      <c r="B24" s="342"/>
      <c r="C24" s="342"/>
      <c r="D24" s="139"/>
      <c r="E24" s="139"/>
      <c r="Q24" s="139"/>
      <c r="R24" s="139"/>
      <c r="S24" s="139"/>
    </row>
    <row r="25" spans="2:21" x14ac:dyDescent="0.25">
      <c r="B25" s="139"/>
      <c r="C25" s="139"/>
      <c r="D25" s="139"/>
      <c r="E25" s="139"/>
      <c r="Q25" s="139"/>
      <c r="R25" s="139"/>
      <c r="S25" s="139"/>
    </row>
  </sheetData>
  <mergeCells count="1">
    <mergeCell ref="B1:E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opLeftCell="A19" workbookViewId="0">
      <selection activeCell="J42" sqref="J42"/>
    </sheetView>
  </sheetViews>
  <sheetFormatPr defaultRowHeight="15" x14ac:dyDescent="0.25"/>
  <cols>
    <col min="1" max="1" width="14.140625" customWidth="1"/>
    <col min="2" max="2" width="10.7109375" customWidth="1"/>
    <col min="3" max="6" width="10.7109375" style="5" customWidth="1"/>
    <col min="7" max="27" width="10.7109375" customWidth="1"/>
  </cols>
  <sheetData>
    <row r="1" spans="1:27" ht="16.5" thickBot="1" x14ac:dyDescent="0.3">
      <c r="B1" s="391"/>
      <c r="C1" s="391"/>
      <c r="D1" s="391"/>
      <c r="E1" s="391"/>
    </row>
    <row r="2" spans="1:27" ht="43.5" x14ac:dyDescent="0.25">
      <c r="A2" s="369" t="s">
        <v>347</v>
      </c>
      <c r="B2" s="385" t="s">
        <v>348</v>
      </c>
      <c r="C2" s="383" t="s">
        <v>349</v>
      </c>
      <c r="D2" s="383" t="s">
        <v>350</v>
      </c>
      <c r="E2" s="383" t="s">
        <v>351</v>
      </c>
      <c r="F2" s="383" t="s">
        <v>352</v>
      </c>
      <c r="G2" s="383" t="s">
        <v>353</v>
      </c>
      <c r="H2" s="383" t="s">
        <v>354</v>
      </c>
      <c r="I2" s="383" t="s">
        <v>355</v>
      </c>
      <c r="J2" s="383" t="s">
        <v>356</v>
      </c>
      <c r="K2" s="383" t="s">
        <v>357</v>
      </c>
      <c r="L2" s="383" t="s">
        <v>358</v>
      </c>
      <c r="M2" s="383" t="s">
        <v>359</v>
      </c>
      <c r="N2" s="383" t="s">
        <v>360</v>
      </c>
      <c r="O2" s="383" t="s">
        <v>361</v>
      </c>
      <c r="P2" s="383" t="s">
        <v>362</v>
      </c>
      <c r="Q2" s="383" t="s">
        <v>363</v>
      </c>
      <c r="R2" s="383" t="s">
        <v>364</v>
      </c>
      <c r="S2" s="383" t="s">
        <v>365</v>
      </c>
      <c r="T2" s="383" t="s">
        <v>366</v>
      </c>
      <c r="U2" s="383" t="s">
        <v>367</v>
      </c>
      <c r="V2" s="383" t="s">
        <v>368</v>
      </c>
      <c r="W2" s="383" t="s">
        <v>369</v>
      </c>
      <c r="X2" s="383" t="s">
        <v>370</v>
      </c>
      <c r="Y2" s="383" t="s">
        <v>371</v>
      </c>
      <c r="Z2" s="383" t="s">
        <v>372</v>
      </c>
      <c r="AA2" s="383" t="s">
        <v>373</v>
      </c>
    </row>
    <row r="3" spans="1:27" ht="15.75" x14ac:dyDescent="0.25">
      <c r="A3" s="344" t="s">
        <v>1</v>
      </c>
      <c r="B3" s="365">
        <v>3446</v>
      </c>
      <c r="C3" s="350">
        <v>3405</v>
      </c>
      <c r="D3" s="350">
        <v>3382</v>
      </c>
      <c r="E3" s="366">
        <v>3357</v>
      </c>
      <c r="F3" s="366">
        <v>3326</v>
      </c>
      <c r="G3" s="366">
        <v>3293</v>
      </c>
      <c r="H3" s="366">
        <v>3246</v>
      </c>
      <c r="I3" s="366">
        <v>3202</v>
      </c>
      <c r="J3" s="366">
        <v>3144</v>
      </c>
      <c r="K3" s="366">
        <v>3119</v>
      </c>
      <c r="L3" s="366">
        <v>3081</v>
      </c>
      <c r="M3" s="366">
        <v>3049</v>
      </c>
      <c r="N3" s="366">
        <v>2964</v>
      </c>
      <c r="O3" s="366">
        <v>2948</v>
      </c>
      <c r="P3" s="366">
        <v>2904</v>
      </c>
      <c r="Q3" s="366">
        <v>2878</v>
      </c>
      <c r="R3" s="366">
        <v>2872</v>
      </c>
      <c r="S3" s="366">
        <v>2838</v>
      </c>
      <c r="T3" s="366">
        <v>2851</v>
      </c>
      <c r="U3" s="366">
        <v>2820</v>
      </c>
      <c r="V3" s="366">
        <v>2795</v>
      </c>
      <c r="W3" s="366">
        <v>2679</v>
      </c>
      <c r="X3" s="366">
        <v>2534</v>
      </c>
      <c r="Y3" s="366">
        <v>2511</v>
      </c>
      <c r="Z3" s="366">
        <v>2489</v>
      </c>
      <c r="AA3" s="366">
        <v>2467</v>
      </c>
    </row>
    <row r="4" spans="1:27" ht="16.5" thickBot="1" x14ac:dyDescent="0.3">
      <c r="A4" s="345" t="s">
        <v>2</v>
      </c>
      <c r="B4" s="367">
        <v>1480</v>
      </c>
      <c r="C4" s="351">
        <v>1673</v>
      </c>
      <c r="D4" s="351">
        <v>1767</v>
      </c>
      <c r="E4" s="368">
        <v>1768</v>
      </c>
      <c r="F4" s="366">
        <v>1690</v>
      </c>
      <c r="G4" s="366">
        <v>1558</v>
      </c>
      <c r="H4" s="366">
        <v>1436</v>
      </c>
      <c r="I4" s="366">
        <v>1414</v>
      </c>
      <c r="J4" s="366">
        <v>1359</v>
      </c>
      <c r="K4" s="366">
        <v>1342</v>
      </c>
      <c r="L4" s="366">
        <v>1343</v>
      </c>
      <c r="M4" s="366">
        <v>1357</v>
      </c>
      <c r="N4" s="366">
        <v>1364</v>
      </c>
      <c r="O4" s="366">
        <v>1379</v>
      </c>
      <c r="P4" s="366">
        <v>1381</v>
      </c>
      <c r="Q4" s="366">
        <v>1392</v>
      </c>
      <c r="R4" s="366">
        <v>1400</v>
      </c>
      <c r="S4" s="366">
        <v>1408</v>
      </c>
      <c r="T4" s="366">
        <v>1417</v>
      </c>
      <c r="U4" s="366">
        <v>1526</v>
      </c>
      <c r="V4" s="366">
        <v>1478</v>
      </c>
      <c r="W4" s="366">
        <v>1277</v>
      </c>
      <c r="X4" s="366">
        <v>1138</v>
      </c>
      <c r="Y4" s="366">
        <v>1077</v>
      </c>
      <c r="Z4" s="366">
        <v>1110</v>
      </c>
      <c r="AA4" s="366">
        <v>1151</v>
      </c>
    </row>
    <row r="5" spans="1:27" ht="15.75" x14ac:dyDescent="0.25">
      <c r="A5" s="370" t="s">
        <v>0</v>
      </c>
      <c r="B5" s="371">
        <v>4926</v>
      </c>
      <c r="C5" s="372">
        <v>5078</v>
      </c>
      <c r="D5" s="372">
        <v>5149</v>
      </c>
      <c r="E5" s="373">
        <v>5125</v>
      </c>
      <c r="F5" s="373">
        <v>5016</v>
      </c>
      <c r="G5" s="373">
        <v>4851</v>
      </c>
      <c r="H5" s="373">
        <v>4682</v>
      </c>
      <c r="I5" s="373">
        <v>4616</v>
      </c>
      <c r="J5" s="373">
        <v>4503</v>
      </c>
      <c r="K5" s="373">
        <v>4461</v>
      </c>
      <c r="L5" s="373">
        <v>4424</v>
      </c>
      <c r="M5" s="373">
        <v>4406</v>
      </c>
      <c r="N5" s="373">
        <v>4328</v>
      </c>
      <c r="O5" s="373">
        <v>4327</v>
      </c>
      <c r="P5" s="373">
        <v>4285</v>
      </c>
      <c r="Q5" s="373">
        <v>4270</v>
      </c>
      <c r="R5" s="373">
        <v>4272</v>
      </c>
      <c r="S5" s="373">
        <v>4246</v>
      </c>
      <c r="T5" s="373">
        <v>4268</v>
      </c>
      <c r="U5" s="373">
        <v>4346</v>
      </c>
      <c r="V5" s="373">
        <v>4273</v>
      </c>
      <c r="W5" s="373">
        <v>3956</v>
      </c>
      <c r="X5" s="373">
        <v>3672</v>
      </c>
      <c r="Y5" s="373">
        <v>3588</v>
      </c>
      <c r="Z5" s="373">
        <v>3599</v>
      </c>
      <c r="AA5" s="373">
        <v>3618</v>
      </c>
    </row>
    <row r="6" spans="1:27" x14ac:dyDescent="0.25">
      <c r="L6" s="67"/>
      <c r="M6" s="232"/>
      <c r="N6" s="232"/>
      <c r="O6" s="75"/>
      <c r="Q6" s="67"/>
    </row>
    <row r="7" spans="1:27" x14ac:dyDescent="0.25">
      <c r="L7" s="67"/>
      <c r="M7" s="232"/>
      <c r="N7" s="232"/>
      <c r="O7" s="75"/>
      <c r="Q7" s="67"/>
    </row>
    <row r="8" spans="1:27" x14ac:dyDescent="0.25">
      <c r="L8" s="67"/>
      <c r="M8" s="232"/>
      <c r="N8" s="232"/>
      <c r="O8" s="75"/>
      <c r="Q8" s="67"/>
      <c r="R8" s="67"/>
      <c r="S8" s="67"/>
      <c r="T8" s="67"/>
      <c r="U8" s="67"/>
    </row>
    <row r="9" spans="1:27" x14ac:dyDescent="0.25">
      <c r="L9" s="67"/>
      <c r="M9" s="67"/>
      <c r="N9" s="67"/>
      <c r="Q9" s="67"/>
      <c r="R9" s="67"/>
      <c r="S9" s="67"/>
      <c r="T9" s="67"/>
      <c r="U9" s="67"/>
    </row>
    <row r="10" spans="1:27" x14ac:dyDescent="0.25">
      <c r="Q10" s="67"/>
      <c r="R10" s="67"/>
      <c r="S10" s="67"/>
      <c r="T10" s="67"/>
      <c r="U10" s="67"/>
      <c r="V10" s="67"/>
    </row>
    <row r="11" spans="1:27" x14ac:dyDescent="0.25">
      <c r="U11" s="67"/>
      <c r="V11" s="67"/>
      <c r="W11" s="67"/>
    </row>
  </sheetData>
  <mergeCells count="1">
    <mergeCell ref="B1:E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zoomScaleNormal="100" workbookViewId="0">
      <selection activeCell="L23" sqref="L23"/>
    </sheetView>
  </sheetViews>
  <sheetFormatPr defaultRowHeight="15" x14ac:dyDescent="0.25"/>
  <cols>
    <col min="1" max="1" width="3.5703125" customWidth="1"/>
    <col min="2" max="2" width="17.28515625" customWidth="1"/>
    <col min="3" max="3" width="17.5703125" customWidth="1"/>
    <col min="4" max="4" width="3" customWidth="1"/>
    <col min="5" max="5" width="15" bestFit="1" customWidth="1"/>
    <col min="6" max="8" width="18.7109375" customWidth="1"/>
    <col min="9" max="9" width="12.85546875" bestFit="1" customWidth="1"/>
    <col min="10" max="10" width="22.140625" bestFit="1" customWidth="1"/>
    <col min="11" max="11" width="20.140625" bestFit="1" customWidth="1"/>
    <col min="12" max="12" width="17.7109375" customWidth="1"/>
    <col min="13" max="13" width="20.28515625" bestFit="1" customWidth="1"/>
    <col min="14" max="14" width="18" bestFit="1" customWidth="1"/>
    <col min="15" max="15" width="16.28515625" bestFit="1" customWidth="1"/>
  </cols>
  <sheetData>
    <row r="1" spans="1:13" x14ac:dyDescent="0.25">
      <c r="B1" s="73"/>
    </row>
    <row r="2" spans="1:13" ht="15.75" thickBot="1" x14ac:dyDescent="0.3"/>
    <row r="3" spans="1:13" ht="25.5" customHeight="1" x14ac:dyDescent="0.25">
      <c r="B3" s="394" t="s">
        <v>90</v>
      </c>
      <c r="C3" s="395"/>
      <c r="D3" s="395"/>
      <c r="E3" s="395"/>
      <c r="F3" s="395"/>
      <c r="G3" s="395"/>
      <c r="H3" s="396"/>
      <c r="K3" s="109"/>
      <c r="L3" s="109"/>
    </row>
    <row r="4" spans="1:13" ht="21.75" customHeight="1" x14ac:dyDescent="0.25">
      <c r="B4" s="123"/>
      <c r="C4" s="75"/>
      <c r="D4" s="75"/>
      <c r="E4" s="75"/>
      <c r="F4" s="170" t="s">
        <v>63</v>
      </c>
      <c r="G4" s="170" t="s">
        <v>113</v>
      </c>
      <c r="H4" s="260" t="s">
        <v>0</v>
      </c>
    </row>
    <row r="5" spans="1:13" ht="29.25" customHeight="1" thickBot="1" x14ac:dyDescent="0.3">
      <c r="A5" s="75"/>
      <c r="B5" s="397"/>
      <c r="C5" s="398"/>
      <c r="D5" s="337"/>
      <c r="E5" s="43"/>
      <c r="F5" s="267" t="s">
        <v>326</v>
      </c>
      <c r="G5" s="171" t="s">
        <v>307</v>
      </c>
      <c r="H5" s="197" t="s">
        <v>327</v>
      </c>
      <c r="I5" s="6"/>
    </row>
    <row r="6" spans="1:13" ht="6.75" customHeight="1" thickTop="1" x14ac:dyDescent="0.25">
      <c r="A6" s="75"/>
      <c r="B6" s="10"/>
      <c r="C6" s="11"/>
      <c r="D6" s="11"/>
      <c r="E6" s="160"/>
      <c r="F6" s="143"/>
      <c r="G6" s="143"/>
      <c r="H6" s="198"/>
      <c r="I6" s="11"/>
    </row>
    <row r="7" spans="1:13" ht="15.75" x14ac:dyDescent="0.25">
      <c r="A7" s="75"/>
      <c r="B7" s="399" t="s">
        <v>69</v>
      </c>
      <c r="C7" s="400"/>
      <c r="D7" s="11"/>
      <c r="E7" s="233" t="s">
        <v>1</v>
      </c>
      <c r="F7" s="298">
        <v>67855</v>
      </c>
      <c r="G7" s="298">
        <v>5258031</v>
      </c>
      <c r="H7" s="236">
        <v>5325886</v>
      </c>
      <c r="I7" s="38"/>
    </row>
    <row r="8" spans="1:13" ht="15.75" customHeight="1" x14ac:dyDescent="0.25">
      <c r="A8" s="75"/>
      <c r="B8" s="401" t="s">
        <v>72</v>
      </c>
      <c r="C8" s="402"/>
      <c r="D8" s="11"/>
      <c r="E8" s="233" t="s">
        <v>2</v>
      </c>
      <c r="F8" s="298">
        <v>223485</v>
      </c>
      <c r="G8" s="298">
        <v>2466415</v>
      </c>
      <c r="H8" s="236">
        <v>2689900</v>
      </c>
      <c r="I8" s="11"/>
    </row>
    <row r="9" spans="1:13" ht="15.75" customHeight="1" x14ac:dyDescent="0.25">
      <c r="A9" s="75"/>
      <c r="B9" s="401"/>
      <c r="C9" s="402"/>
      <c r="D9" s="11"/>
      <c r="E9" s="233" t="s">
        <v>227</v>
      </c>
      <c r="F9" s="298">
        <v>47468</v>
      </c>
      <c r="G9" s="298">
        <v>512382</v>
      </c>
      <c r="H9" s="236">
        <v>559850</v>
      </c>
      <c r="I9" s="11"/>
    </row>
    <row r="10" spans="1:13" ht="15.75" customHeight="1" x14ac:dyDescent="0.25">
      <c r="A10" s="75"/>
      <c r="B10" s="401"/>
      <c r="C10" s="402"/>
      <c r="D10" s="11"/>
      <c r="E10" s="237" t="s">
        <v>228</v>
      </c>
      <c r="F10" s="299">
        <v>6665</v>
      </c>
      <c r="G10" s="299">
        <v>97388</v>
      </c>
      <c r="H10" s="297">
        <v>104053</v>
      </c>
      <c r="I10" s="11"/>
      <c r="M10" s="308"/>
    </row>
    <row r="11" spans="1:13" ht="15.75" x14ac:dyDescent="0.25">
      <c r="A11" s="75"/>
      <c r="B11" s="401"/>
      <c r="C11" s="402"/>
      <c r="D11" s="11"/>
      <c r="E11" s="233" t="s">
        <v>0</v>
      </c>
      <c r="F11" s="298">
        <v>345473</v>
      </c>
      <c r="G11" s="298">
        <v>8334216</v>
      </c>
      <c r="H11" s="236">
        <v>8679689</v>
      </c>
      <c r="I11" s="11"/>
    </row>
    <row r="12" spans="1:13" ht="2.4500000000000002" customHeight="1" thickBot="1" x14ac:dyDescent="0.3">
      <c r="A12" s="75"/>
      <c r="B12" s="397"/>
      <c r="C12" s="398"/>
      <c r="D12" s="337"/>
      <c r="E12" s="163"/>
      <c r="F12" s="242"/>
      <c r="G12" s="242"/>
      <c r="H12" s="244"/>
      <c r="I12" s="18"/>
      <c r="J12" s="18"/>
      <c r="K12" s="335"/>
      <c r="L12" s="75"/>
    </row>
    <row r="13" spans="1:13" ht="7.5" customHeight="1" thickTop="1" x14ac:dyDescent="0.25">
      <c r="A13" s="75"/>
      <c r="B13" s="10"/>
      <c r="C13" s="11"/>
      <c r="D13" s="50"/>
      <c r="E13" s="164"/>
      <c r="F13" s="245"/>
      <c r="G13" s="245"/>
      <c r="H13" s="246"/>
      <c r="I13" s="50"/>
      <c r="J13" s="50"/>
      <c r="K13" s="50"/>
      <c r="L13" s="75"/>
    </row>
    <row r="14" spans="1:13" ht="15.75" customHeight="1" x14ac:dyDescent="0.25">
      <c r="A14" s="75"/>
      <c r="B14" s="392" t="s">
        <v>70</v>
      </c>
      <c r="C14" s="393"/>
      <c r="D14" s="75"/>
      <c r="E14" s="233" t="s">
        <v>1</v>
      </c>
      <c r="F14" s="122">
        <v>201640</v>
      </c>
      <c r="G14" s="298">
        <v>7579024.2999999998</v>
      </c>
      <c r="H14" s="236">
        <v>7780664.2999999998</v>
      </c>
      <c r="I14" s="50"/>
    </row>
    <row r="15" spans="1:13" ht="16.5" customHeight="1" x14ac:dyDescent="0.25">
      <c r="A15" s="75"/>
      <c r="B15" s="401" t="s">
        <v>241</v>
      </c>
      <c r="C15" s="402"/>
      <c r="D15" s="25"/>
      <c r="E15" s="233" t="s">
        <v>2</v>
      </c>
      <c r="F15" s="122">
        <v>173424</v>
      </c>
      <c r="G15" s="298">
        <v>2024078</v>
      </c>
      <c r="H15" s="236">
        <v>2197502</v>
      </c>
      <c r="I15" s="25"/>
      <c r="J15" t="s">
        <v>187</v>
      </c>
    </row>
    <row r="16" spans="1:13" ht="15.75" customHeight="1" x14ac:dyDescent="0.25">
      <c r="A16" s="75"/>
      <c r="B16" s="401"/>
      <c r="C16" s="402"/>
      <c r="D16" s="25"/>
      <c r="E16" s="233" t="s">
        <v>227</v>
      </c>
      <c r="F16" s="122">
        <v>51995</v>
      </c>
      <c r="G16" s="298">
        <v>559215</v>
      </c>
      <c r="H16" s="236">
        <v>611210</v>
      </c>
      <c r="I16" s="25"/>
    </row>
    <row r="17" spans="1:15" ht="15.75" customHeight="1" x14ac:dyDescent="0.25">
      <c r="A17" s="75"/>
      <c r="B17" s="334"/>
      <c r="C17" s="335"/>
      <c r="D17" s="25"/>
      <c r="E17" s="233" t="s">
        <v>228</v>
      </c>
      <c r="F17" s="122">
        <v>6871</v>
      </c>
      <c r="G17" s="299">
        <v>60326</v>
      </c>
      <c r="H17" s="297">
        <v>67197</v>
      </c>
      <c r="I17" s="25"/>
    </row>
    <row r="18" spans="1:15" ht="15.75" customHeight="1" x14ac:dyDescent="0.25">
      <c r="A18" s="75"/>
      <c r="B18" s="123"/>
      <c r="C18" s="75"/>
      <c r="D18" s="75"/>
      <c r="E18" s="234" t="s">
        <v>0</v>
      </c>
      <c r="F18" s="248">
        <v>433930</v>
      </c>
      <c r="G18" s="248">
        <v>10222643.300000001</v>
      </c>
      <c r="H18" s="236">
        <v>10656573.300000001</v>
      </c>
      <c r="I18" s="83"/>
      <c r="J18" s="283" t="s">
        <v>326</v>
      </c>
      <c r="K18" s="279" t="s">
        <v>307</v>
      </c>
      <c r="L18" s="279" t="s">
        <v>327</v>
      </c>
    </row>
    <row r="19" spans="1:15" ht="2.4500000000000002" customHeight="1" thickBot="1" x14ac:dyDescent="0.3">
      <c r="A19" s="75"/>
      <c r="B19" s="397"/>
      <c r="C19" s="398"/>
      <c r="D19" s="337"/>
      <c r="E19" s="166"/>
      <c r="F19" s="242"/>
      <c r="G19" s="242"/>
      <c r="H19" s="244"/>
      <c r="I19" s="11"/>
    </row>
    <row r="20" spans="1:15" ht="8.25" customHeight="1" thickTop="1" x14ac:dyDescent="0.25">
      <c r="A20" s="75"/>
      <c r="B20" s="10"/>
      <c r="C20" s="11"/>
      <c r="D20" s="11"/>
      <c r="E20" s="167"/>
      <c r="F20" s="245"/>
      <c r="G20" s="274"/>
      <c r="H20" s="246"/>
      <c r="I20" s="11"/>
      <c r="J20" s="109"/>
      <c r="K20" s="109"/>
      <c r="L20" s="109"/>
    </row>
    <row r="21" spans="1:15" ht="15.75" customHeight="1" x14ac:dyDescent="0.25">
      <c r="A21" s="75"/>
      <c r="B21" s="392" t="s">
        <v>73</v>
      </c>
      <c r="C21" s="393"/>
      <c r="D21" s="11"/>
      <c r="E21" s="233" t="s">
        <v>1</v>
      </c>
      <c r="F21" s="157" t="s">
        <v>178</v>
      </c>
      <c r="G21" s="275" t="s">
        <v>314</v>
      </c>
      <c r="H21" s="203" t="s">
        <v>333</v>
      </c>
      <c r="I21" s="11"/>
      <c r="J21" s="139">
        <v>1022218943.9100001</v>
      </c>
      <c r="K21" s="139">
        <v>42973407743.290001</v>
      </c>
      <c r="L21" s="289">
        <v>43995626687.200005</v>
      </c>
    </row>
    <row r="22" spans="1:15" ht="15.75" customHeight="1" x14ac:dyDescent="0.25">
      <c r="A22" s="75"/>
      <c r="B22" s="401" t="s">
        <v>229</v>
      </c>
      <c r="C22" s="402"/>
      <c r="D22" s="11"/>
      <c r="E22" s="233" t="s">
        <v>2</v>
      </c>
      <c r="F22" s="157" t="s">
        <v>46</v>
      </c>
      <c r="G22" s="276" t="s">
        <v>315</v>
      </c>
      <c r="H22" s="204" t="s">
        <v>334</v>
      </c>
      <c r="I22" s="11"/>
      <c r="J22" s="139">
        <v>1862135610.5</v>
      </c>
      <c r="K22" s="139">
        <v>18403386762.279999</v>
      </c>
      <c r="L22" s="289">
        <v>20265522372.779999</v>
      </c>
    </row>
    <row r="23" spans="1:15" ht="15.75" customHeight="1" x14ac:dyDescent="0.25">
      <c r="A23" s="75"/>
      <c r="B23" s="401"/>
      <c r="C23" s="402"/>
      <c r="D23" s="11"/>
      <c r="E23" s="233" t="s">
        <v>227</v>
      </c>
      <c r="F23" s="157" t="s">
        <v>330</v>
      </c>
      <c r="G23" s="276" t="s">
        <v>6</v>
      </c>
      <c r="H23" s="204" t="s">
        <v>48</v>
      </c>
      <c r="I23" s="11"/>
      <c r="J23" s="220">
        <v>140144342.75</v>
      </c>
      <c r="K23" s="220">
        <v>2450494134.96</v>
      </c>
      <c r="L23" s="219">
        <v>2590638477.71</v>
      </c>
    </row>
    <row r="24" spans="1:15" ht="15.75" customHeight="1" x14ac:dyDescent="0.25">
      <c r="A24" s="75"/>
      <c r="B24" s="334"/>
      <c r="C24" s="335"/>
      <c r="D24" s="11"/>
      <c r="E24" s="233" t="s">
        <v>228</v>
      </c>
      <c r="F24" s="157" t="s">
        <v>331</v>
      </c>
      <c r="G24" s="276" t="s">
        <v>316</v>
      </c>
      <c r="H24" s="204" t="s">
        <v>335</v>
      </c>
      <c r="I24" s="11"/>
      <c r="J24" s="218">
        <v>27773355.25</v>
      </c>
      <c r="K24" s="218">
        <v>133356027.25</v>
      </c>
      <c r="L24" s="290">
        <v>161129382.5</v>
      </c>
    </row>
    <row r="25" spans="1:15" ht="15.75" customHeight="1" x14ac:dyDescent="0.25">
      <c r="A25" s="75"/>
      <c r="B25" s="10"/>
      <c r="C25" s="11"/>
      <c r="D25" s="11"/>
      <c r="E25" s="234" t="s">
        <v>0</v>
      </c>
      <c r="F25" s="158" t="s">
        <v>332</v>
      </c>
      <c r="G25" s="277" t="s">
        <v>317</v>
      </c>
      <c r="H25" s="205" t="s">
        <v>336</v>
      </c>
      <c r="I25" s="11"/>
      <c r="J25" s="139">
        <v>3052272252.4099998</v>
      </c>
      <c r="K25" s="139">
        <v>63960644667.779999</v>
      </c>
      <c r="L25" s="139">
        <v>67012916920.190002</v>
      </c>
      <c r="M25" s="142"/>
    </row>
    <row r="26" spans="1:15" ht="3" customHeight="1" thickBot="1" x14ac:dyDescent="0.3">
      <c r="A26" s="75"/>
      <c r="B26" s="397"/>
      <c r="C26" s="398"/>
      <c r="D26" s="337"/>
      <c r="E26" s="163"/>
      <c r="F26" s="242"/>
      <c r="G26" s="261"/>
      <c r="H26" s="206"/>
      <c r="I26" s="85"/>
      <c r="L26" s="5"/>
      <c r="O26" s="2"/>
    </row>
    <row r="27" spans="1:15" ht="9" customHeight="1" thickTop="1" x14ac:dyDescent="0.25">
      <c r="A27" s="75"/>
      <c r="B27" s="123"/>
      <c r="C27" s="75"/>
      <c r="D27" s="75"/>
      <c r="E27" s="168"/>
      <c r="F27" s="245"/>
      <c r="G27" s="262"/>
      <c r="H27" s="210"/>
      <c r="I27" s="85"/>
      <c r="L27" s="5"/>
      <c r="O27" s="3"/>
    </row>
    <row r="28" spans="1:15" ht="15.75" x14ac:dyDescent="0.25">
      <c r="B28" s="392" t="s">
        <v>233</v>
      </c>
      <c r="C28" s="393"/>
      <c r="D28" s="75"/>
      <c r="E28" s="161" t="s">
        <v>1</v>
      </c>
      <c r="F28" s="122">
        <v>3471000</v>
      </c>
      <c r="G28" s="122">
        <v>3444000</v>
      </c>
      <c r="H28" s="211"/>
      <c r="I28" s="66"/>
      <c r="O28" s="2"/>
    </row>
    <row r="29" spans="1:15" ht="15.75" customHeight="1" x14ac:dyDescent="0.25">
      <c r="B29" s="401" t="s">
        <v>76</v>
      </c>
      <c r="C29" s="402"/>
      <c r="D29" s="75"/>
      <c r="E29" s="161" t="s">
        <v>2</v>
      </c>
      <c r="F29" s="122">
        <v>1352000</v>
      </c>
      <c r="G29" s="122">
        <v>1270000</v>
      </c>
      <c r="H29" s="211"/>
      <c r="I29" s="66"/>
      <c r="J29" s="1"/>
      <c r="K29" s="1"/>
    </row>
    <row r="30" spans="1:15" ht="18.75" x14ac:dyDescent="0.25">
      <c r="B30" s="401"/>
      <c r="C30" s="402"/>
      <c r="D30" s="75"/>
      <c r="E30" s="165" t="s">
        <v>0</v>
      </c>
      <c r="F30" s="251" t="s">
        <v>339</v>
      </c>
      <c r="G30" s="251" t="s">
        <v>338</v>
      </c>
      <c r="H30" s="211"/>
      <c r="I30" s="1"/>
      <c r="J30" s="67"/>
      <c r="K30" s="67"/>
    </row>
    <row r="31" spans="1:15" ht="2.4500000000000002" customHeight="1" thickBot="1" x14ac:dyDescent="0.3">
      <c r="B31" s="415"/>
      <c r="C31" s="416"/>
      <c r="D31" s="336"/>
      <c r="E31" s="329"/>
      <c r="F31" s="330"/>
      <c r="G31" s="330"/>
      <c r="H31" s="331"/>
      <c r="I31" s="1"/>
      <c r="J31" s="1"/>
      <c r="K31" s="1"/>
    </row>
    <row r="32" spans="1:15" ht="9.75" customHeight="1" thickBot="1" x14ac:dyDescent="0.3"/>
    <row r="33" spans="2:13" ht="27.75" customHeight="1" x14ac:dyDescent="0.25">
      <c r="B33" s="417" t="s">
        <v>240</v>
      </c>
      <c r="C33" s="418"/>
      <c r="D33" s="418"/>
      <c r="E33" s="418"/>
      <c r="F33" s="418"/>
      <c r="G33" s="418"/>
      <c r="H33" s="419"/>
      <c r="I33" s="1"/>
      <c r="J33" s="1"/>
      <c r="K33" s="1"/>
    </row>
    <row r="34" spans="2:13" ht="27" customHeight="1" x14ac:dyDescent="0.25">
      <c r="B34" s="420" t="s">
        <v>337</v>
      </c>
      <c r="C34" s="421"/>
      <c r="D34" s="421"/>
      <c r="E34" s="421"/>
      <c r="F34" s="421"/>
      <c r="G34" s="421"/>
      <c r="H34" s="422"/>
      <c r="I34" s="1"/>
      <c r="J34" s="1"/>
      <c r="K34" s="1"/>
    </row>
    <row r="35" spans="2:13" x14ac:dyDescent="0.25">
      <c r="B35" s="420" t="s">
        <v>239</v>
      </c>
      <c r="C35" s="421"/>
      <c r="D35" s="421"/>
      <c r="E35" s="421"/>
      <c r="F35" s="421"/>
      <c r="G35" s="421"/>
      <c r="H35" s="422"/>
      <c r="I35" s="1"/>
      <c r="J35" s="1"/>
      <c r="K35" s="1"/>
    </row>
    <row r="36" spans="2:13" ht="46.5" customHeight="1" x14ac:dyDescent="0.25">
      <c r="B36" s="403" t="s">
        <v>230</v>
      </c>
      <c r="C36" s="404"/>
      <c r="D36" s="404"/>
      <c r="E36" s="404"/>
      <c r="F36" s="404"/>
      <c r="G36" s="404"/>
      <c r="H36" s="405"/>
      <c r="I36" s="1"/>
      <c r="J36" s="1"/>
      <c r="K36" s="1"/>
    </row>
    <row r="37" spans="2:13" ht="41.25" customHeight="1" x14ac:dyDescent="0.25">
      <c r="B37" s="403" t="s">
        <v>243</v>
      </c>
      <c r="C37" s="404"/>
      <c r="D37" s="404"/>
      <c r="E37" s="404"/>
      <c r="F37" s="404"/>
      <c r="G37" s="404"/>
      <c r="H37" s="405"/>
      <c r="I37" s="1"/>
      <c r="J37" s="1"/>
      <c r="K37" s="1"/>
    </row>
    <row r="38" spans="2:13" ht="27" customHeight="1" x14ac:dyDescent="0.25">
      <c r="B38" s="406" t="s">
        <v>242</v>
      </c>
      <c r="C38" s="407"/>
      <c r="D38" s="407"/>
      <c r="E38" s="407"/>
      <c r="F38" s="407"/>
      <c r="G38" s="407"/>
      <c r="H38" s="408"/>
      <c r="I38" s="300"/>
      <c r="J38" s="1"/>
      <c r="K38" s="1"/>
    </row>
    <row r="39" spans="2:13" ht="30.75" customHeight="1" x14ac:dyDescent="0.25">
      <c r="B39" s="409" t="s">
        <v>234</v>
      </c>
      <c r="C39" s="410"/>
      <c r="D39" s="410"/>
      <c r="E39" s="410"/>
      <c r="F39" s="410"/>
      <c r="G39" s="410"/>
      <c r="H39" s="411"/>
      <c r="I39" s="1"/>
      <c r="J39" s="1"/>
      <c r="K39" s="1"/>
    </row>
    <row r="40" spans="2:13" x14ac:dyDescent="0.25">
      <c r="B40" s="257" t="s">
        <v>329</v>
      </c>
      <c r="C40" s="258"/>
      <c r="D40" s="258"/>
      <c r="E40" s="258"/>
      <c r="F40" s="258"/>
      <c r="G40" s="258"/>
      <c r="H40" s="259"/>
      <c r="I40" s="1"/>
      <c r="J40" s="1"/>
      <c r="K40" s="1"/>
    </row>
    <row r="41" spans="2:13" ht="15.75" thickBot="1" x14ac:dyDescent="0.3">
      <c r="B41" s="412" t="s">
        <v>328</v>
      </c>
      <c r="C41" s="413"/>
      <c r="D41" s="413"/>
      <c r="E41" s="413"/>
      <c r="F41" s="413"/>
      <c r="G41" s="413"/>
      <c r="H41" s="414"/>
      <c r="I41" s="1"/>
      <c r="J41" s="1"/>
      <c r="K41" s="1"/>
    </row>
    <row r="42" spans="2:13" x14ac:dyDescent="0.25">
      <c r="B42" s="1"/>
      <c r="C42" s="1"/>
      <c r="D42" s="1"/>
      <c r="E42" s="1"/>
      <c r="F42" s="1"/>
      <c r="G42" s="1"/>
      <c r="H42" s="1"/>
      <c r="I42" s="1"/>
      <c r="L42" s="139"/>
      <c r="M42" s="139"/>
    </row>
    <row r="43" spans="2:13" x14ac:dyDescent="0.25">
      <c r="B43" s="1"/>
      <c r="C43" s="1"/>
      <c r="D43" s="1"/>
      <c r="E43" s="1"/>
      <c r="F43" s="1"/>
      <c r="G43" s="1"/>
      <c r="H43" s="1"/>
      <c r="I43" s="1"/>
      <c r="J43" s="6"/>
      <c r="K43" s="6"/>
      <c r="L43" s="220"/>
      <c r="M43" s="139"/>
    </row>
    <row r="44" spans="2:13" x14ac:dyDescent="0.25">
      <c r="J44" s="332" t="s">
        <v>323</v>
      </c>
      <c r="K44" s="109"/>
    </row>
    <row r="45" spans="2:13" x14ac:dyDescent="0.25">
      <c r="J45" s="338" t="s">
        <v>321</v>
      </c>
      <c r="K45" s="325">
        <v>86986257</v>
      </c>
    </row>
    <row r="46" spans="2:13" x14ac:dyDescent="0.25">
      <c r="J46" s="339" t="s">
        <v>320</v>
      </c>
      <c r="K46" s="324">
        <v>686036586</v>
      </c>
      <c r="L46" s="333" t="s">
        <v>324</v>
      </c>
    </row>
    <row r="48" spans="2:13" x14ac:dyDescent="0.25">
      <c r="J48" s="332" t="s">
        <v>297</v>
      </c>
      <c r="K48" s="109"/>
      <c r="L48" s="75"/>
    </row>
    <row r="49" spans="2:12" x14ac:dyDescent="0.25">
      <c r="J49" s="111">
        <v>40254</v>
      </c>
      <c r="K49" s="323">
        <v>157141996</v>
      </c>
    </row>
    <row r="50" spans="2:12" x14ac:dyDescent="0.25">
      <c r="J50" s="322">
        <v>44017</v>
      </c>
      <c r="K50" s="324">
        <v>1536849254</v>
      </c>
      <c r="L50" s="321" t="s">
        <v>325</v>
      </c>
    </row>
    <row r="51" spans="2:12" ht="14.1" customHeight="1" x14ac:dyDescent="0.25">
      <c r="J51" s="327" t="s">
        <v>322</v>
      </c>
    </row>
    <row r="52" spans="2:12" ht="14.1" customHeight="1" x14ac:dyDescent="0.25">
      <c r="B52" s="327"/>
    </row>
    <row r="54" spans="2:12" x14ac:dyDescent="0.25">
      <c r="L54" s="308"/>
    </row>
  </sheetData>
  <mergeCells count="22">
    <mergeCell ref="B37:H37"/>
    <mergeCell ref="B38:H38"/>
    <mergeCell ref="B39:H39"/>
    <mergeCell ref="B41:H41"/>
    <mergeCell ref="B29:C30"/>
    <mergeCell ref="B31:C31"/>
    <mergeCell ref="B33:H33"/>
    <mergeCell ref="B34:H34"/>
    <mergeCell ref="B35:H35"/>
    <mergeCell ref="B36:H36"/>
    <mergeCell ref="B28:C28"/>
    <mergeCell ref="B3:H3"/>
    <mergeCell ref="B5:C5"/>
    <mergeCell ref="B7:C7"/>
    <mergeCell ref="B8:C11"/>
    <mergeCell ref="B12:C12"/>
    <mergeCell ref="B14:C14"/>
    <mergeCell ref="B15:C16"/>
    <mergeCell ref="B19:C19"/>
    <mergeCell ref="B21:C21"/>
    <mergeCell ref="B22:C23"/>
    <mergeCell ref="B26:C26"/>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topLeftCell="A10" zoomScaleNormal="100" workbookViewId="0">
      <selection activeCell="B38" sqref="B38:H38"/>
    </sheetView>
  </sheetViews>
  <sheetFormatPr defaultRowHeight="15" x14ac:dyDescent="0.25"/>
  <cols>
    <col min="1" max="1" width="3.5703125" customWidth="1"/>
    <col min="2" max="2" width="17.28515625" customWidth="1"/>
    <col min="3" max="3" width="17.5703125" customWidth="1"/>
    <col min="4" max="4" width="3" customWidth="1"/>
    <col min="5" max="5" width="15" bestFit="1" customWidth="1"/>
    <col min="6" max="8" width="18.7109375" customWidth="1"/>
    <col min="9" max="9" width="12.85546875" bestFit="1" customWidth="1"/>
    <col min="10" max="10" width="22.140625" bestFit="1" customWidth="1"/>
    <col min="11" max="11" width="20.140625" bestFit="1" customWidth="1"/>
    <col min="12" max="12" width="17.7109375" customWidth="1"/>
    <col min="13" max="13" width="20.28515625" bestFit="1" customWidth="1"/>
    <col min="14" max="14" width="18" bestFit="1" customWidth="1"/>
    <col min="15" max="15" width="16.28515625" bestFit="1" customWidth="1"/>
  </cols>
  <sheetData>
    <row r="1" spans="1:13" x14ac:dyDescent="0.25">
      <c r="B1" s="73"/>
    </row>
    <row r="2" spans="1:13" ht="15.75" thickBot="1" x14ac:dyDescent="0.3"/>
    <row r="3" spans="1:13" ht="25.5" customHeight="1" x14ac:dyDescent="0.25">
      <c r="B3" s="394" t="s">
        <v>90</v>
      </c>
      <c r="C3" s="395"/>
      <c r="D3" s="395"/>
      <c r="E3" s="395"/>
      <c r="F3" s="395"/>
      <c r="G3" s="395"/>
      <c r="H3" s="396"/>
      <c r="K3" s="109"/>
      <c r="L3" s="109"/>
    </row>
    <row r="4" spans="1:13" ht="21.75" customHeight="1" x14ac:dyDescent="0.25">
      <c r="B4" s="123"/>
      <c r="C4" s="75"/>
      <c r="D4" s="75"/>
      <c r="E4" s="75"/>
      <c r="F4" s="170" t="s">
        <v>63</v>
      </c>
      <c r="G4" s="170" t="s">
        <v>113</v>
      </c>
      <c r="H4" s="260" t="s">
        <v>0</v>
      </c>
    </row>
    <row r="5" spans="1:13" ht="29.25" customHeight="1" thickBot="1" x14ac:dyDescent="0.3">
      <c r="A5" s="75"/>
      <c r="B5" s="397"/>
      <c r="C5" s="398"/>
      <c r="D5" s="320"/>
      <c r="E5" s="43"/>
      <c r="F5" s="267" t="s">
        <v>306</v>
      </c>
      <c r="G5" s="171" t="s">
        <v>281</v>
      </c>
      <c r="H5" s="197" t="s">
        <v>307</v>
      </c>
      <c r="I5" s="6"/>
    </row>
    <row r="6" spans="1:13" ht="6.75" customHeight="1" thickTop="1" x14ac:dyDescent="0.25">
      <c r="A6" s="75"/>
      <c r="B6" s="10"/>
      <c r="C6" s="11"/>
      <c r="D6" s="11"/>
      <c r="E6" s="160"/>
      <c r="F6" s="143"/>
      <c r="G6" s="143"/>
      <c r="H6" s="198"/>
      <c r="I6" s="11"/>
    </row>
    <row r="7" spans="1:13" ht="15.75" x14ac:dyDescent="0.25">
      <c r="A7" s="75"/>
      <c r="B7" s="399" t="s">
        <v>69</v>
      </c>
      <c r="C7" s="400"/>
      <c r="D7" s="11"/>
      <c r="E7" s="233" t="s">
        <v>1</v>
      </c>
      <c r="F7" s="298">
        <v>66685</v>
      </c>
      <c r="G7" s="298">
        <v>5191346</v>
      </c>
      <c r="H7" s="236">
        <v>5258031</v>
      </c>
      <c r="I7" s="38"/>
    </row>
    <row r="8" spans="1:13" ht="15.75" customHeight="1" x14ac:dyDescent="0.25">
      <c r="A8" s="75"/>
      <c r="B8" s="401" t="s">
        <v>72</v>
      </c>
      <c r="C8" s="402"/>
      <c r="D8" s="11"/>
      <c r="E8" s="233" t="s">
        <v>2</v>
      </c>
      <c r="F8" s="298">
        <v>196168</v>
      </c>
      <c r="G8" s="298">
        <v>2270247</v>
      </c>
      <c r="H8" s="236">
        <v>2466415</v>
      </c>
      <c r="I8" s="11"/>
    </row>
    <row r="9" spans="1:13" ht="15.75" customHeight="1" x14ac:dyDescent="0.25">
      <c r="A9" s="75"/>
      <c r="B9" s="401"/>
      <c r="C9" s="402"/>
      <c r="D9" s="11"/>
      <c r="E9" s="233" t="s">
        <v>227</v>
      </c>
      <c r="F9" s="298">
        <v>41903</v>
      </c>
      <c r="G9" s="298">
        <v>470479</v>
      </c>
      <c r="H9" s="236">
        <v>512382</v>
      </c>
      <c r="I9" s="11"/>
    </row>
    <row r="10" spans="1:13" ht="15.75" customHeight="1" x14ac:dyDescent="0.25">
      <c r="A10" s="75"/>
      <c r="B10" s="401"/>
      <c r="C10" s="402"/>
      <c r="D10" s="11"/>
      <c r="E10" s="237" t="s">
        <v>228</v>
      </c>
      <c r="F10" s="299">
        <v>5190</v>
      </c>
      <c r="G10" s="299">
        <v>92198</v>
      </c>
      <c r="H10" s="297">
        <v>97388</v>
      </c>
      <c r="I10" s="11"/>
      <c r="M10" s="308"/>
    </row>
    <row r="11" spans="1:13" ht="15.75" x14ac:dyDescent="0.25">
      <c r="A11" s="75"/>
      <c r="B11" s="401"/>
      <c r="C11" s="402"/>
      <c r="D11" s="11"/>
      <c r="E11" s="233" t="s">
        <v>0</v>
      </c>
      <c r="F11" s="298">
        <v>309946</v>
      </c>
      <c r="G11" s="298">
        <v>8024270</v>
      </c>
      <c r="H11" s="236">
        <v>8334216</v>
      </c>
      <c r="I11" s="11"/>
    </row>
    <row r="12" spans="1:13" ht="2.4500000000000002" customHeight="1" thickBot="1" x14ac:dyDescent="0.3">
      <c r="A12" s="75"/>
      <c r="B12" s="397"/>
      <c r="C12" s="398"/>
      <c r="D12" s="320"/>
      <c r="E12" s="163"/>
      <c r="F12" s="242"/>
      <c r="G12" s="242"/>
      <c r="H12" s="244"/>
      <c r="I12" s="18"/>
      <c r="J12" s="18"/>
      <c r="K12" s="319"/>
      <c r="L12" s="75"/>
    </row>
    <row r="13" spans="1:13" ht="7.5" customHeight="1" thickTop="1" x14ac:dyDescent="0.25">
      <c r="A13" s="75"/>
      <c r="B13" s="10"/>
      <c r="C13" s="11"/>
      <c r="D13" s="50"/>
      <c r="E13" s="164"/>
      <c r="F13" s="245"/>
      <c r="G13" s="245"/>
      <c r="H13" s="246"/>
      <c r="I13" s="50"/>
      <c r="J13" s="50"/>
      <c r="K13" s="50"/>
      <c r="L13" s="75"/>
    </row>
    <row r="14" spans="1:13" ht="15.75" customHeight="1" x14ac:dyDescent="0.25">
      <c r="A14" s="75"/>
      <c r="B14" s="392" t="s">
        <v>70</v>
      </c>
      <c r="C14" s="393"/>
      <c r="D14" s="75"/>
      <c r="E14" s="233" t="s">
        <v>1</v>
      </c>
      <c r="F14" s="122">
        <v>213482</v>
      </c>
      <c r="G14" s="298">
        <v>7365542.2999999998</v>
      </c>
      <c r="H14" s="236">
        <v>7579024.2999999998</v>
      </c>
      <c r="I14" s="50"/>
    </row>
    <row r="15" spans="1:13" ht="16.5" customHeight="1" x14ac:dyDescent="0.25">
      <c r="A15" s="75"/>
      <c r="B15" s="401" t="s">
        <v>241</v>
      </c>
      <c r="C15" s="402"/>
      <c r="D15" s="25"/>
      <c r="E15" s="233" t="s">
        <v>2</v>
      </c>
      <c r="F15" s="122">
        <v>163805</v>
      </c>
      <c r="G15" s="298">
        <v>1860273</v>
      </c>
      <c r="H15" s="236">
        <v>2024078</v>
      </c>
      <c r="I15" s="25"/>
      <c r="J15" t="s">
        <v>187</v>
      </c>
    </row>
    <row r="16" spans="1:13" ht="15.75" customHeight="1" x14ac:dyDescent="0.25">
      <c r="A16" s="75"/>
      <c r="B16" s="401"/>
      <c r="C16" s="402"/>
      <c r="D16" s="25"/>
      <c r="E16" s="233" t="s">
        <v>227</v>
      </c>
      <c r="F16" s="122">
        <v>45703</v>
      </c>
      <c r="G16" s="298">
        <v>513512</v>
      </c>
      <c r="H16" s="236">
        <v>559215</v>
      </c>
      <c r="I16" s="25"/>
    </row>
    <row r="17" spans="1:15" ht="15.75" customHeight="1" x14ac:dyDescent="0.25">
      <c r="A17" s="75"/>
      <c r="B17" s="318"/>
      <c r="C17" s="319"/>
      <c r="D17" s="25"/>
      <c r="E17" s="233" t="s">
        <v>228</v>
      </c>
      <c r="F17" s="122">
        <v>5263</v>
      </c>
      <c r="G17" s="299">
        <v>55063</v>
      </c>
      <c r="H17" s="297">
        <v>60326</v>
      </c>
      <c r="I17" s="25"/>
    </row>
    <row r="18" spans="1:15" ht="15.75" customHeight="1" x14ac:dyDescent="0.25">
      <c r="A18" s="75"/>
      <c r="B18" s="123"/>
      <c r="C18" s="75"/>
      <c r="D18" s="75"/>
      <c r="E18" s="234" t="s">
        <v>0</v>
      </c>
      <c r="F18" s="248">
        <v>428253</v>
      </c>
      <c r="G18" s="248">
        <v>9794390.3000000007</v>
      </c>
      <c r="H18" s="236">
        <v>10222643.300000001</v>
      </c>
      <c r="I18" s="83"/>
      <c r="J18" s="283" t="s">
        <v>306</v>
      </c>
      <c r="K18" s="279" t="s">
        <v>281</v>
      </c>
      <c r="L18" s="279" t="s">
        <v>307</v>
      </c>
    </row>
    <row r="19" spans="1:15" ht="2.4500000000000002" customHeight="1" thickBot="1" x14ac:dyDescent="0.3">
      <c r="A19" s="75"/>
      <c r="B19" s="397"/>
      <c r="C19" s="398"/>
      <c r="D19" s="320"/>
      <c r="E19" s="166"/>
      <c r="F19" s="242"/>
      <c r="G19" s="242"/>
      <c r="H19" s="244"/>
      <c r="I19" s="11"/>
    </row>
    <row r="20" spans="1:15" ht="8.25" customHeight="1" thickTop="1" x14ac:dyDescent="0.25">
      <c r="A20" s="75"/>
      <c r="B20" s="10"/>
      <c r="C20" s="11"/>
      <c r="D20" s="11"/>
      <c r="E20" s="167"/>
      <c r="F20" s="245"/>
      <c r="G20" s="274"/>
      <c r="H20" s="246"/>
      <c r="I20" s="11"/>
      <c r="J20" s="109"/>
      <c r="K20" s="109"/>
      <c r="L20" s="109"/>
    </row>
    <row r="21" spans="1:15" ht="15.75" customHeight="1" x14ac:dyDescent="0.25">
      <c r="A21" s="75"/>
      <c r="B21" s="392" t="s">
        <v>73</v>
      </c>
      <c r="C21" s="393"/>
      <c r="D21" s="11"/>
      <c r="E21" s="233" t="s">
        <v>1</v>
      </c>
      <c r="F21" s="157" t="s">
        <v>43</v>
      </c>
      <c r="G21" s="275" t="s">
        <v>290</v>
      </c>
      <c r="H21" s="203" t="s">
        <v>314</v>
      </c>
      <c r="I21" s="11"/>
      <c r="J21" s="139">
        <v>1827685768.5100002</v>
      </c>
      <c r="K21" s="139">
        <v>41145721974.779999</v>
      </c>
      <c r="L21" s="289">
        <v>42973407743.290001</v>
      </c>
    </row>
    <row r="22" spans="1:15" ht="15.75" customHeight="1" x14ac:dyDescent="0.25">
      <c r="A22" s="75"/>
      <c r="B22" s="401" t="s">
        <v>229</v>
      </c>
      <c r="C22" s="402"/>
      <c r="D22" s="11"/>
      <c r="E22" s="233" t="s">
        <v>2</v>
      </c>
      <c r="F22" s="157" t="s">
        <v>311</v>
      </c>
      <c r="G22" s="276" t="s">
        <v>291</v>
      </c>
      <c r="H22" s="204" t="s">
        <v>315</v>
      </c>
      <c r="I22" s="11"/>
      <c r="J22" s="139">
        <v>2094099237.5</v>
      </c>
      <c r="K22" s="139">
        <v>16309287524.779999</v>
      </c>
      <c r="L22" s="289">
        <v>18403386762.279999</v>
      </c>
    </row>
    <row r="23" spans="1:15" ht="15.75" customHeight="1" x14ac:dyDescent="0.25">
      <c r="A23" s="75"/>
      <c r="B23" s="401"/>
      <c r="C23" s="402"/>
      <c r="D23" s="11"/>
      <c r="E23" s="233" t="s">
        <v>227</v>
      </c>
      <c r="F23" s="157" t="s">
        <v>312</v>
      </c>
      <c r="G23" s="276" t="s">
        <v>292</v>
      </c>
      <c r="H23" s="204" t="s">
        <v>6</v>
      </c>
      <c r="I23" s="11"/>
      <c r="J23" s="220">
        <v>177838456.22</v>
      </c>
      <c r="K23" s="220">
        <v>2272655678.7400002</v>
      </c>
      <c r="L23" s="219">
        <v>2450494134.96</v>
      </c>
    </row>
    <row r="24" spans="1:15" ht="15.75" customHeight="1" x14ac:dyDescent="0.25">
      <c r="A24" s="75"/>
      <c r="B24" s="318"/>
      <c r="C24" s="319"/>
      <c r="D24" s="11"/>
      <c r="E24" s="233" t="s">
        <v>228</v>
      </c>
      <c r="F24" s="157" t="s">
        <v>313</v>
      </c>
      <c r="G24" s="276" t="s">
        <v>293</v>
      </c>
      <c r="H24" s="204" t="s">
        <v>316</v>
      </c>
      <c r="I24" s="11"/>
      <c r="J24" s="218">
        <v>16596055.5</v>
      </c>
      <c r="K24" s="218">
        <v>116759971.75</v>
      </c>
      <c r="L24" s="290">
        <v>133356027.25</v>
      </c>
    </row>
    <row r="25" spans="1:15" ht="15.75" customHeight="1" x14ac:dyDescent="0.25">
      <c r="A25" s="75"/>
      <c r="B25" s="10"/>
      <c r="C25" s="11"/>
      <c r="D25" s="11"/>
      <c r="E25" s="234" t="s">
        <v>0</v>
      </c>
      <c r="F25" s="158" t="s">
        <v>256</v>
      </c>
      <c r="G25" s="277" t="s">
        <v>294</v>
      </c>
      <c r="H25" s="205" t="s">
        <v>317</v>
      </c>
      <c r="I25" s="11"/>
      <c r="J25" s="139">
        <v>4116219517.73</v>
      </c>
      <c r="K25" s="139">
        <v>59844425150.049995</v>
      </c>
      <c r="L25" s="139">
        <v>63960644667.779999</v>
      </c>
      <c r="M25" s="142"/>
    </row>
    <row r="26" spans="1:15" ht="3" customHeight="1" thickBot="1" x14ac:dyDescent="0.3">
      <c r="A26" s="75"/>
      <c r="B26" s="397"/>
      <c r="C26" s="398"/>
      <c r="D26" s="320"/>
      <c r="E26" s="163"/>
      <c r="F26" s="242"/>
      <c r="G26" s="261"/>
      <c r="H26" s="206"/>
      <c r="I26" s="85"/>
      <c r="L26" s="5"/>
      <c r="O26" s="2"/>
    </row>
    <row r="27" spans="1:15" ht="9" customHeight="1" thickTop="1" x14ac:dyDescent="0.25">
      <c r="A27" s="75"/>
      <c r="B27" s="123"/>
      <c r="C27" s="75"/>
      <c r="D27" s="75"/>
      <c r="E27" s="168"/>
      <c r="F27" s="245"/>
      <c r="G27" s="262"/>
      <c r="H27" s="210"/>
      <c r="I27" s="85"/>
      <c r="L27" s="5"/>
      <c r="O27" s="3"/>
    </row>
    <row r="28" spans="1:15" ht="15.75" x14ac:dyDescent="0.25">
      <c r="B28" s="392" t="s">
        <v>233</v>
      </c>
      <c r="C28" s="393"/>
      <c r="D28" s="75"/>
      <c r="E28" s="161" t="s">
        <v>1</v>
      </c>
      <c r="F28" s="122">
        <v>3444000</v>
      </c>
      <c r="G28" s="122">
        <v>3447000</v>
      </c>
      <c r="H28" s="211"/>
      <c r="I28" s="66"/>
      <c r="O28" s="2"/>
    </row>
    <row r="29" spans="1:15" ht="15.75" customHeight="1" x14ac:dyDescent="0.25">
      <c r="B29" s="401" t="s">
        <v>76</v>
      </c>
      <c r="C29" s="402"/>
      <c r="D29" s="75"/>
      <c r="E29" s="161" t="s">
        <v>2</v>
      </c>
      <c r="F29" s="122">
        <v>1270000</v>
      </c>
      <c r="G29" s="122">
        <v>1201000</v>
      </c>
      <c r="H29" s="211"/>
      <c r="I29" s="66"/>
      <c r="J29" s="1"/>
      <c r="K29" s="1"/>
    </row>
    <row r="30" spans="1:15" ht="18.75" x14ac:dyDescent="0.25">
      <c r="B30" s="401"/>
      <c r="C30" s="402"/>
      <c r="D30" s="75"/>
      <c r="E30" s="165" t="s">
        <v>0</v>
      </c>
      <c r="F30" s="251" t="s">
        <v>319</v>
      </c>
      <c r="G30" s="251" t="s">
        <v>310</v>
      </c>
      <c r="H30" s="211"/>
      <c r="I30" s="1"/>
      <c r="J30" s="67"/>
      <c r="K30" s="67"/>
    </row>
    <row r="31" spans="1:15" ht="2.4500000000000002" customHeight="1" thickBot="1" x14ac:dyDescent="0.3">
      <c r="B31" s="415"/>
      <c r="C31" s="416"/>
      <c r="D31" s="328"/>
      <c r="E31" s="329"/>
      <c r="F31" s="330"/>
      <c r="G31" s="330"/>
      <c r="H31" s="331"/>
      <c r="I31" s="1"/>
      <c r="J31" s="1"/>
      <c r="K31" s="1"/>
    </row>
    <row r="32" spans="1:15" ht="9.75" customHeight="1" thickBot="1" x14ac:dyDescent="0.3"/>
    <row r="33" spans="2:14" ht="26.25" customHeight="1" x14ac:dyDescent="0.25">
      <c r="B33" s="417" t="s">
        <v>240</v>
      </c>
      <c r="C33" s="418"/>
      <c r="D33" s="418"/>
      <c r="E33" s="418"/>
      <c r="F33" s="418"/>
      <c r="G33" s="418"/>
      <c r="H33" s="419"/>
      <c r="I33" s="1"/>
      <c r="J33" s="1"/>
      <c r="K33" s="1"/>
    </row>
    <row r="34" spans="2:14" ht="27" customHeight="1" x14ac:dyDescent="0.25">
      <c r="B34" s="420" t="s">
        <v>318</v>
      </c>
      <c r="C34" s="421"/>
      <c r="D34" s="421"/>
      <c r="E34" s="421"/>
      <c r="F34" s="421"/>
      <c r="G34" s="421"/>
      <c r="H34" s="422"/>
      <c r="I34" s="1"/>
      <c r="J34" s="1"/>
      <c r="K34" s="1"/>
    </row>
    <row r="35" spans="2:14" ht="15" customHeight="1" x14ac:dyDescent="0.25">
      <c r="B35" s="420" t="s">
        <v>239</v>
      </c>
      <c r="C35" s="421"/>
      <c r="D35" s="421"/>
      <c r="E35" s="421"/>
      <c r="F35" s="421"/>
      <c r="G35" s="421"/>
      <c r="H35" s="422"/>
      <c r="I35" s="1"/>
      <c r="J35" s="1"/>
      <c r="K35" s="1"/>
    </row>
    <row r="36" spans="2:14" ht="51" customHeight="1" x14ac:dyDescent="0.25">
      <c r="B36" s="403" t="s">
        <v>343</v>
      </c>
      <c r="C36" s="404"/>
      <c r="D36" s="404"/>
      <c r="E36" s="404"/>
      <c r="F36" s="404"/>
      <c r="G36" s="404"/>
      <c r="H36" s="405"/>
      <c r="I36" s="1"/>
      <c r="J36" s="1"/>
      <c r="K36" s="1"/>
    </row>
    <row r="37" spans="2:14" ht="36" customHeight="1" x14ac:dyDescent="0.25">
      <c r="B37" s="403" t="s">
        <v>243</v>
      </c>
      <c r="C37" s="404"/>
      <c r="D37" s="404"/>
      <c r="E37" s="404"/>
      <c r="F37" s="404"/>
      <c r="G37" s="404"/>
      <c r="H37" s="405"/>
      <c r="I37" s="1"/>
      <c r="J37" s="1"/>
      <c r="K37" s="1"/>
    </row>
    <row r="38" spans="2:14" ht="28.5" customHeight="1" x14ac:dyDescent="0.25">
      <c r="B38" s="406" t="s">
        <v>242</v>
      </c>
      <c r="C38" s="407"/>
      <c r="D38" s="407"/>
      <c r="E38" s="407"/>
      <c r="F38" s="407"/>
      <c r="G38" s="407"/>
      <c r="H38" s="408"/>
      <c r="I38" s="300"/>
      <c r="J38" s="1"/>
      <c r="K38" s="1"/>
    </row>
    <row r="39" spans="2:14" ht="28.5" customHeight="1" x14ac:dyDescent="0.25">
      <c r="B39" s="409" t="s">
        <v>234</v>
      </c>
      <c r="C39" s="410"/>
      <c r="D39" s="410"/>
      <c r="E39" s="410"/>
      <c r="F39" s="410"/>
      <c r="G39" s="410"/>
      <c r="H39" s="411"/>
      <c r="I39" s="1"/>
      <c r="J39" s="1"/>
      <c r="K39" s="1"/>
    </row>
    <row r="40" spans="2:14" ht="17.25" customHeight="1" x14ac:dyDescent="0.25">
      <c r="B40" s="257" t="s">
        <v>309</v>
      </c>
      <c r="C40" s="258"/>
      <c r="D40" s="258"/>
      <c r="E40" s="258"/>
      <c r="F40" s="258"/>
      <c r="G40" s="258"/>
      <c r="H40" s="259"/>
      <c r="I40" s="1"/>
      <c r="J40" s="1"/>
      <c r="K40" s="1"/>
    </row>
    <row r="41" spans="2:14" ht="19.5" customHeight="1" thickBot="1" x14ac:dyDescent="0.3">
      <c r="B41" s="412" t="s">
        <v>308</v>
      </c>
      <c r="C41" s="413"/>
      <c r="D41" s="413"/>
      <c r="E41" s="413"/>
      <c r="F41" s="413"/>
      <c r="G41" s="413"/>
      <c r="H41" s="414"/>
      <c r="I41" s="1"/>
      <c r="J41" s="1"/>
      <c r="K41" s="1"/>
    </row>
    <row r="42" spans="2:14" x14ac:dyDescent="0.25">
      <c r="B42" s="1"/>
      <c r="C42" s="1"/>
      <c r="D42" s="1"/>
      <c r="E42" s="1"/>
      <c r="F42" s="1"/>
      <c r="G42" s="1"/>
      <c r="H42" s="1"/>
      <c r="I42" s="1"/>
      <c r="L42" s="139"/>
      <c r="M42" s="139"/>
    </row>
    <row r="43" spans="2:14" x14ac:dyDescent="0.25">
      <c r="B43" s="1"/>
      <c r="C43" s="1"/>
      <c r="D43" s="1"/>
      <c r="E43" s="1"/>
      <c r="F43" s="1"/>
      <c r="G43" s="1"/>
      <c r="H43" s="1"/>
      <c r="I43" s="1"/>
      <c r="J43" s="6"/>
      <c r="K43" s="6"/>
      <c r="L43" s="220"/>
      <c r="M43" s="139"/>
    </row>
    <row r="44" spans="2:14" x14ac:dyDescent="0.25">
      <c r="J44" s="332" t="s">
        <v>323</v>
      </c>
      <c r="K44" s="109"/>
      <c r="N44" s="340"/>
    </row>
    <row r="45" spans="2:14" x14ac:dyDescent="0.25">
      <c r="J45" s="338" t="s">
        <v>341</v>
      </c>
      <c r="K45" s="325">
        <v>84345945</v>
      </c>
    </row>
    <row r="46" spans="2:14" x14ac:dyDescent="0.25">
      <c r="J46" s="339" t="s">
        <v>340</v>
      </c>
      <c r="K46" s="324">
        <v>508712042</v>
      </c>
      <c r="L46" s="333" t="s">
        <v>342</v>
      </c>
    </row>
    <row r="48" spans="2:14" x14ac:dyDescent="0.25">
      <c r="J48" s="332" t="s">
        <v>297</v>
      </c>
      <c r="K48" s="109"/>
      <c r="L48" s="75"/>
    </row>
    <row r="49" spans="2:12" x14ac:dyDescent="0.25">
      <c r="J49" s="111">
        <v>40254</v>
      </c>
      <c r="K49" s="323">
        <v>157141996</v>
      </c>
    </row>
    <row r="50" spans="2:12" x14ac:dyDescent="0.25">
      <c r="J50" s="322">
        <v>44017</v>
      </c>
      <c r="K50" s="324">
        <v>1536849254</v>
      </c>
      <c r="L50" s="321" t="s">
        <v>325</v>
      </c>
    </row>
    <row r="51" spans="2:12" ht="14.1" customHeight="1" x14ac:dyDescent="0.25">
      <c r="J51" s="327" t="s">
        <v>322</v>
      </c>
    </row>
    <row r="52" spans="2:12" ht="14.1" customHeight="1" x14ac:dyDescent="0.25">
      <c r="B52" s="327"/>
    </row>
    <row r="54" spans="2:12" x14ac:dyDescent="0.25">
      <c r="L54" s="308"/>
    </row>
  </sheetData>
  <mergeCells count="22">
    <mergeCell ref="B36:H36"/>
    <mergeCell ref="B37:H37"/>
    <mergeCell ref="B38:H38"/>
    <mergeCell ref="B39:H39"/>
    <mergeCell ref="B41:H41"/>
    <mergeCell ref="B35:H35"/>
    <mergeCell ref="B14:C14"/>
    <mergeCell ref="B15:C16"/>
    <mergeCell ref="B19:C19"/>
    <mergeCell ref="B21:C21"/>
    <mergeCell ref="B22:C23"/>
    <mergeCell ref="B26:C26"/>
    <mergeCell ref="B28:C28"/>
    <mergeCell ref="B29:C30"/>
    <mergeCell ref="B31:C31"/>
    <mergeCell ref="B33:H33"/>
    <mergeCell ref="B34:H34"/>
    <mergeCell ref="B3:H3"/>
    <mergeCell ref="B5:C5"/>
    <mergeCell ref="B7:C7"/>
    <mergeCell ref="B8:C11"/>
    <mergeCell ref="B12:C12"/>
  </mergeCell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topLeftCell="A16" zoomScaleNormal="100" workbookViewId="0">
      <selection activeCell="G25" sqref="G25"/>
    </sheetView>
  </sheetViews>
  <sheetFormatPr defaultRowHeight="15" x14ac:dyDescent="0.25"/>
  <cols>
    <col min="1" max="1" width="3.5703125" customWidth="1"/>
    <col min="2" max="2" width="17.28515625" customWidth="1"/>
    <col min="3" max="3" width="17.5703125" customWidth="1"/>
    <col min="4" max="4" width="3" customWidth="1"/>
    <col min="5" max="5" width="15" bestFit="1" customWidth="1"/>
    <col min="6" max="8" width="18.7109375" customWidth="1"/>
    <col min="9" max="9" width="12.85546875" bestFit="1" customWidth="1"/>
    <col min="10" max="10" width="22.140625" bestFit="1" customWidth="1"/>
    <col min="11" max="11" width="20.140625" bestFit="1" customWidth="1"/>
    <col min="12" max="12" width="17.7109375" bestFit="1" customWidth="1"/>
    <col min="13" max="13" width="20.28515625" bestFit="1" customWidth="1"/>
    <col min="14" max="14" width="18" bestFit="1" customWidth="1"/>
    <col min="15" max="15" width="16.28515625" bestFit="1" customWidth="1"/>
  </cols>
  <sheetData>
    <row r="1" spans="1:12" x14ac:dyDescent="0.25">
      <c r="B1" s="73"/>
    </row>
    <row r="2" spans="1:12" ht="15.75" thickBot="1" x14ac:dyDescent="0.3"/>
    <row r="3" spans="1:12" ht="25.5" customHeight="1" x14ac:dyDescent="0.25">
      <c r="B3" s="394" t="s">
        <v>90</v>
      </c>
      <c r="C3" s="395"/>
      <c r="D3" s="395"/>
      <c r="E3" s="395"/>
      <c r="F3" s="395"/>
      <c r="G3" s="395"/>
      <c r="H3" s="396"/>
    </row>
    <row r="4" spans="1:12" ht="21.75" customHeight="1" x14ac:dyDescent="0.25">
      <c r="B4" s="123"/>
      <c r="C4" s="75"/>
      <c r="D4" s="75"/>
      <c r="E4" s="75"/>
      <c r="F4" s="170" t="s">
        <v>63</v>
      </c>
      <c r="G4" s="170" t="s">
        <v>113</v>
      </c>
      <c r="H4" s="260" t="s">
        <v>0</v>
      </c>
    </row>
    <row r="5" spans="1:12" ht="29.25" customHeight="1" thickBot="1" x14ac:dyDescent="0.3">
      <c r="A5" s="75"/>
      <c r="B5" s="397"/>
      <c r="C5" s="398"/>
      <c r="D5" s="305"/>
      <c r="E5" s="43"/>
      <c r="F5" s="267" t="s">
        <v>278</v>
      </c>
      <c r="G5" s="171" t="s">
        <v>279</v>
      </c>
      <c r="H5" s="197" t="s">
        <v>281</v>
      </c>
      <c r="I5" s="6"/>
    </row>
    <row r="6" spans="1:12" ht="6.75" customHeight="1" thickTop="1" x14ac:dyDescent="0.25">
      <c r="A6" s="75"/>
      <c r="B6" s="10"/>
      <c r="C6" s="11"/>
      <c r="D6" s="11"/>
      <c r="E6" s="160"/>
      <c r="F6" s="143"/>
      <c r="G6" s="143"/>
      <c r="H6" s="198"/>
      <c r="I6" s="11"/>
    </row>
    <row r="7" spans="1:12" ht="15.75" x14ac:dyDescent="0.25">
      <c r="A7" s="75"/>
      <c r="B7" s="399" t="s">
        <v>69</v>
      </c>
      <c r="C7" s="400"/>
      <c r="D7" s="11"/>
      <c r="E7" s="233" t="s">
        <v>1</v>
      </c>
      <c r="F7" s="298">
        <v>85328</v>
      </c>
      <c r="G7" s="298">
        <v>5106018</v>
      </c>
      <c r="H7" s="236">
        <v>5191346</v>
      </c>
      <c r="I7" s="38"/>
      <c r="J7" s="38"/>
      <c r="K7" s="11"/>
      <c r="L7" s="75"/>
    </row>
    <row r="8" spans="1:12" ht="15.75" customHeight="1" x14ac:dyDescent="0.25">
      <c r="A8" s="75"/>
      <c r="B8" s="401" t="s">
        <v>72</v>
      </c>
      <c r="C8" s="402"/>
      <c r="D8" s="11"/>
      <c r="E8" s="233" t="s">
        <v>2</v>
      </c>
      <c r="F8" s="298">
        <v>261192</v>
      </c>
      <c r="G8" s="298">
        <v>2009055</v>
      </c>
      <c r="H8" s="236">
        <v>2270247</v>
      </c>
      <c r="I8" s="11"/>
      <c r="J8" s="269"/>
      <c r="K8" s="11"/>
      <c r="L8" s="75"/>
    </row>
    <row r="9" spans="1:12" ht="15.75" customHeight="1" x14ac:dyDescent="0.25">
      <c r="A9" s="75"/>
      <c r="B9" s="401"/>
      <c r="C9" s="402"/>
      <c r="D9" s="11"/>
      <c r="E9" s="233" t="s">
        <v>227</v>
      </c>
      <c r="F9" s="298">
        <v>46757</v>
      </c>
      <c r="G9" s="298">
        <v>423722</v>
      </c>
      <c r="H9" s="236">
        <v>470479</v>
      </c>
      <c r="I9" s="11"/>
      <c r="J9" s="269"/>
      <c r="K9" s="11"/>
      <c r="L9" s="75"/>
    </row>
    <row r="10" spans="1:12" ht="15.75" customHeight="1" x14ac:dyDescent="0.25">
      <c r="A10" s="75"/>
      <c r="B10" s="401"/>
      <c r="C10" s="402"/>
      <c r="D10" s="11"/>
      <c r="E10" s="237" t="s">
        <v>228</v>
      </c>
      <c r="F10" s="299">
        <v>6058</v>
      </c>
      <c r="G10" s="299">
        <v>86140</v>
      </c>
      <c r="H10" s="297">
        <v>92198</v>
      </c>
      <c r="I10" s="11"/>
      <c r="J10" s="269"/>
      <c r="K10" s="11"/>
      <c r="L10" s="75"/>
    </row>
    <row r="11" spans="1:12" ht="15.75" x14ac:dyDescent="0.25">
      <c r="A11" s="75"/>
      <c r="B11" s="401"/>
      <c r="C11" s="402"/>
      <c r="D11" s="11"/>
      <c r="E11" s="233" t="s">
        <v>0</v>
      </c>
      <c r="F11" s="298">
        <v>399335</v>
      </c>
      <c r="G11" s="298">
        <v>7624935</v>
      </c>
      <c r="H11" s="236">
        <v>8024270</v>
      </c>
      <c r="I11" s="11"/>
      <c r="J11" s="11"/>
      <c r="K11" s="402"/>
      <c r="L11" s="75"/>
    </row>
    <row r="12" spans="1:12" ht="2.4500000000000002" customHeight="1" thickBot="1" x14ac:dyDescent="0.3">
      <c r="A12" s="75"/>
      <c r="B12" s="397"/>
      <c r="C12" s="398"/>
      <c r="D12" s="305"/>
      <c r="E12" s="163"/>
      <c r="F12" s="242"/>
      <c r="G12" s="242"/>
      <c r="H12" s="244"/>
      <c r="I12" s="18"/>
      <c r="J12" s="18"/>
      <c r="K12" s="402"/>
      <c r="L12" s="75"/>
    </row>
    <row r="13" spans="1:12" ht="7.5" customHeight="1" thickTop="1" x14ac:dyDescent="0.25">
      <c r="A13" s="75"/>
      <c r="B13" s="10"/>
      <c r="C13" s="11"/>
      <c r="D13" s="50"/>
      <c r="E13" s="164"/>
      <c r="F13" s="245"/>
      <c r="G13" s="245"/>
      <c r="H13" s="246"/>
      <c r="I13" s="50"/>
      <c r="J13" s="50"/>
      <c r="K13" s="50"/>
      <c r="L13" s="75"/>
    </row>
    <row r="14" spans="1:12" ht="15.75" customHeight="1" x14ac:dyDescent="0.25">
      <c r="A14" s="75"/>
      <c r="B14" s="392" t="s">
        <v>70</v>
      </c>
      <c r="C14" s="393"/>
      <c r="D14" s="75"/>
      <c r="E14" s="233" t="s">
        <v>1</v>
      </c>
      <c r="F14" s="122">
        <v>228530</v>
      </c>
      <c r="G14" s="298">
        <v>7137012.2999999998</v>
      </c>
      <c r="H14" s="236">
        <v>7365542.2999999998</v>
      </c>
      <c r="I14" s="50"/>
    </row>
    <row r="15" spans="1:12" ht="16.5" customHeight="1" x14ac:dyDescent="0.25">
      <c r="A15" s="75"/>
      <c r="B15" s="401" t="s">
        <v>241</v>
      </c>
      <c r="C15" s="402"/>
      <c r="D15" s="25"/>
      <c r="E15" s="233" t="s">
        <v>2</v>
      </c>
      <c r="F15" s="122">
        <v>203894</v>
      </c>
      <c r="G15" s="298">
        <v>1656379</v>
      </c>
      <c r="H15" s="236">
        <v>1860273</v>
      </c>
      <c r="I15" s="25"/>
      <c r="J15" t="s">
        <v>187</v>
      </c>
    </row>
    <row r="16" spans="1:12" ht="15.75" customHeight="1" x14ac:dyDescent="0.25">
      <c r="A16" s="75"/>
      <c r="B16" s="401"/>
      <c r="C16" s="402"/>
      <c r="D16" s="25"/>
      <c r="E16" s="233" t="s">
        <v>227</v>
      </c>
      <c r="F16" s="122">
        <v>50412</v>
      </c>
      <c r="G16" s="298">
        <v>463100</v>
      </c>
      <c r="H16" s="236">
        <v>513512</v>
      </c>
      <c r="I16" s="25"/>
    </row>
    <row r="17" spans="1:15" ht="15.75" customHeight="1" x14ac:dyDescent="0.25">
      <c r="A17" s="75"/>
      <c r="B17" s="306"/>
      <c r="C17" s="307"/>
      <c r="D17" s="25"/>
      <c r="E17" s="233" t="s">
        <v>228</v>
      </c>
      <c r="F17" s="122">
        <v>6171</v>
      </c>
      <c r="G17" s="299">
        <v>48892</v>
      </c>
      <c r="H17" s="297">
        <v>55063</v>
      </c>
      <c r="I17" s="25"/>
    </row>
    <row r="18" spans="1:15" ht="15.75" customHeight="1" x14ac:dyDescent="0.25">
      <c r="A18" s="75"/>
      <c r="B18" s="123"/>
      <c r="C18" s="75"/>
      <c r="D18" s="75"/>
      <c r="E18" s="234" t="s">
        <v>0</v>
      </c>
      <c r="F18" s="248">
        <v>489007</v>
      </c>
      <c r="G18" s="248">
        <v>9305383.3000000007</v>
      </c>
      <c r="H18" s="236">
        <v>9794390.3000000007</v>
      </c>
      <c r="I18" s="83"/>
      <c r="J18" s="283">
        <v>44044</v>
      </c>
      <c r="K18" s="279" t="s">
        <v>279</v>
      </c>
      <c r="L18" s="279" t="s">
        <v>280</v>
      </c>
    </row>
    <row r="19" spans="1:15" ht="2.4500000000000002" customHeight="1" thickBot="1" x14ac:dyDescent="0.3">
      <c r="A19" s="75"/>
      <c r="B19" s="397"/>
      <c r="C19" s="398"/>
      <c r="D19" s="305"/>
      <c r="E19" s="166"/>
      <c r="F19" s="242"/>
      <c r="G19" s="242"/>
      <c r="H19" s="244"/>
      <c r="I19" s="11"/>
    </row>
    <row r="20" spans="1:15" ht="8.25" customHeight="1" thickTop="1" x14ac:dyDescent="0.25">
      <c r="A20" s="75"/>
      <c r="B20" s="10"/>
      <c r="C20" s="11"/>
      <c r="D20" s="11"/>
      <c r="E20" s="167"/>
      <c r="F20" s="245"/>
      <c r="G20" s="274"/>
      <c r="H20" s="246"/>
      <c r="I20" s="11"/>
      <c r="J20" s="109"/>
      <c r="K20" s="109"/>
      <c r="L20" s="109"/>
    </row>
    <row r="21" spans="1:15" ht="15.75" customHeight="1" x14ac:dyDescent="0.25">
      <c r="A21" s="75"/>
      <c r="B21" s="392" t="s">
        <v>73</v>
      </c>
      <c r="C21" s="393"/>
      <c r="D21" s="11"/>
      <c r="E21" s="233" t="s">
        <v>1</v>
      </c>
      <c r="F21" s="157" t="s">
        <v>6</v>
      </c>
      <c r="G21" s="275" t="s">
        <v>273</v>
      </c>
      <c r="H21" s="203" t="s">
        <v>290</v>
      </c>
      <c r="I21" s="11"/>
      <c r="J21" s="139">
        <v>2489377284.1799998</v>
      </c>
      <c r="K21" s="139">
        <v>38656344690.599998</v>
      </c>
      <c r="L21" s="289">
        <v>41145721974.779999</v>
      </c>
    </row>
    <row r="22" spans="1:15" ht="15.75" customHeight="1" x14ac:dyDescent="0.25">
      <c r="A22" s="75"/>
      <c r="B22" s="401" t="s">
        <v>229</v>
      </c>
      <c r="C22" s="402"/>
      <c r="D22" s="11"/>
      <c r="E22" s="233" t="s">
        <v>2</v>
      </c>
      <c r="F22" s="157" t="s">
        <v>274</v>
      </c>
      <c r="G22" s="276" t="s">
        <v>45</v>
      </c>
      <c r="H22" s="204" t="s">
        <v>291</v>
      </c>
      <c r="I22" s="11"/>
      <c r="J22" s="139">
        <v>1968103443.5</v>
      </c>
      <c r="K22" s="139">
        <v>14341184081.279999</v>
      </c>
      <c r="L22" s="289">
        <v>16309287524.779999</v>
      </c>
    </row>
    <row r="23" spans="1:15" ht="15.75" customHeight="1" x14ac:dyDescent="0.25">
      <c r="A23" s="75"/>
      <c r="B23" s="401"/>
      <c r="C23" s="402"/>
      <c r="D23" s="11"/>
      <c r="E23" s="233" t="s">
        <v>227</v>
      </c>
      <c r="F23" s="157" t="s">
        <v>286</v>
      </c>
      <c r="G23" s="276" t="s">
        <v>274</v>
      </c>
      <c r="H23" s="204" t="s">
        <v>292</v>
      </c>
      <c r="I23" s="11"/>
      <c r="J23" s="220">
        <v>233707698.42000002</v>
      </c>
      <c r="K23" s="220">
        <v>2038947980.3200002</v>
      </c>
      <c r="L23" s="219">
        <v>2272655678.7400002</v>
      </c>
    </row>
    <row r="24" spans="1:15" ht="15.75" customHeight="1" x14ac:dyDescent="0.25">
      <c r="A24" s="75"/>
      <c r="B24" s="306"/>
      <c r="C24" s="307"/>
      <c r="D24" s="11"/>
      <c r="E24" s="233" t="s">
        <v>228</v>
      </c>
      <c r="F24" s="157" t="s">
        <v>288</v>
      </c>
      <c r="G24" s="276" t="s">
        <v>289</v>
      </c>
      <c r="H24" s="204" t="s">
        <v>293</v>
      </c>
      <c r="I24" s="11"/>
      <c r="J24" s="218">
        <v>59111743.25</v>
      </c>
      <c r="K24" s="218">
        <v>57648228.5</v>
      </c>
      <c r="L24" s="290">
        <v>116759971.75</v>
      </c>
    </row>
    <row r="25" spans="1:15" ht="15.75" customHeight="1" x14ac:dyDescent="0.25">
      <c r="A25" s="75"/>
      <c r="B25" s="10"/>
      <c r="C25" s="11"/>
      <c r="D25" s="11"/>
      <c r="E25" s="234" t="s">
        <v>0</v>
      </c>
      <c r="F25" s="158" t="s">
        <v>287</v>
      </c>
      <c r="G25" s="277" t="s">
        <v>276</v>
      </c>
      <c r="H25" s="205" t="s">
        <v>294</v>
      </c>
      <c r="I25" s="11"/>
      <c r="J25" s="139">
        <v>4750300169.3500004</v>
      </c>
      <c r="K25" s="139">
        <v>55094124980.699997</v>
      </c>
      <c r="L25" s="139">
        <v>59844425150.049995</v>
      </c>
      <c r="M25" s="142"/>
    </row>
    <row r="26" spans="1:15" ht="3" customHeight="1" thickBot="1" x14ac:dyDescent="0.3">
      <c r="A26" s="75"/>
      <c r="B26" s="397"/>
      <c r="C26" s="398"/>
      <c r="D26" s="305"/>
      <c r="E26" s="163"/>
      <c r="F26" s="242"/>
      <c r="G26" s="261"/>
      <c r="H26" s="206"/>
      <c r="I26" s="85"/>
      <c r="L26" s="5"/>
      <c r="O26" s="2"/>
    </row>
    <row r="27" spans="1:15" ht="9" customHeight="1" thickTop="1" x14ac:dyDescent="0.25">
      <c r="A27" s="75"/>
      <c r="B27" s="123"/>
      <c r="C27" s="75"/>
      <c r="D27" s="75"/>
      <c r="E27" s="168"/>
      <c r="F27" s="245"/>
      <c r="G27" s="262"/>
      <c r="H27" s="210"/>
      <c r="I27" s="85"/>
      <c r="L27" s="5"/>
      <c r="O27" s="3"/>
    </row>
    <row r="28" spans="1:15" ht="15.75" x14ac:dyDescent="0.25">
      <c r="B28" s="392" t="s">
        <v>233</v>
      </c>
      <c r="C28" s="393"/>
      <c r="D28" s="75"/>
      <c r="E28" s="161" t="s">
        <v>1</v>
      </c>
      <c r="F28" s="122">
        <v>3447000</v>
      </c>
      <c r="G28" s="122">
        <v>3429000</v>
      </c>
      <c r="H28" s="211"/>
      <c r="I28" s="66"/>
      <c r="O28" s="2"/>
    </row>
    <row r="29" spans="1:15" ht="15.75" customHeight="1" x14ac:dyDescent="0.25">
      <c r="B29" s="401" t="s">
        <v>76</v>
      </c>
      <c r="C29" s="402"/>
      <c r="D29" s="75"/>
      <c r="E29" s="161" t="s">
        <v>2</v>
      </c>
      <c r="F29" s="122">
        <v>1201000</v>
      </c>
      <c r="G29" s="122">
        <v>1110000</v>
      </c>
      <c r="H29" s="211"/>
      <c r="I29" s="66"/>
      <c r="J29" s="1"/>
      <c r="K29" s="1"/>
    </row>
    <row r="30" spans="1:15" ht="18.75" x14ac:dyDescent="0.25">
      <c r="B30" s="401"/>
      <c r="C30" s="402"/>
      <c r="D30" s="75"/>
      <c r="E30" s="165" t="s">
        <v>0</v>
      </c>
      <c r="F30" s="251" t="s">
        <v>284</v>
      </c>
      <c r="G30" s="251" t="s">
        <v>285</v>
      </c>
      <c r="H30" s="211"/>
      <c r="I30" s="1"/>
      <c r="J30" s="1"/>
      <c r="K30" s="309"/>
    </row>
    <row r="31" spans="1:15" ht="2.4500000000000002" customHeight="1" thickBot="1" x14ac:dyDescent="0.3">
      <c r="B31" s="397"/>
      <c r="C31" s="398"/>
      <c r="D31" s="305"/>
      <c r="E31" s="169"/>
      <c r="F31" s="147"/>
      <c r="G31" s="147"/>
      <c r="H31" s="214"/>
      <c r="I31" s="1"/>
      <c r="J31" s="1"/>
      <c r="K31" s="1"/>
    </row>
    <row r="32" spans="1:15" ht="27.75" customHeight="1" thickTop="1" x14ac:dyDescent="0.25">
      <c r="B32" s="423" t="s">
        <v>240</v>
      </c>
      <c r="C32" s="424"/>
      <c r="D32" s="424"/>
      <c r="E32" s="424"/>
      <c r="F32" s="424"/>
      <c r="G32" s="424"/>
      <c r="H32" s="425"/>
      <c r="I32" s="1"/>
      <c r="J32" s="1"/>
      <c r="K32" s="1"/>
    </row>
    <row r="33" spans="2:13" ht="27" customHeight="1" x14ac:dyDescent="0.25">
      <c r="B33" s="420" t="s">
        <v>295</v>
      </c>
      <c r="C33" s="421"/>
      <c r="D33" s="421"/>
      <c r="E33" s="421"/>
      <c r="F33" s="421"/>
      <c r="G33" s="421"/>
      <c r="H33" s="422"/>
      <c r="I33" s="1"/>
      <c r="J33" s="1"/>
      <c r="K33" s="1"/>
    </row>
    <row r="34" spans="2:13" x14ac:dyDescent="0.25">
      <c r="B34" s="420" t="s">
        <v>239</v>
      </c>
      <c r="C34" s="421"/>
      <c r="D34" s="421"/>
      <c r="E34" s="421"/>
      <c r="F34" s="421"/>
      <c r="G34" s="421"/>
      <c r="H34" s="422"/>
      <c r="I34" s="1"/>
      <c r="J34" s="1"/>
      <c r="K34" s="1"/>
    </row>
    <row r="35" spans="2:13" ht="46.5" customHeight="1" x14ac:dyDescent="0.25">
      <c r="B35" s="403" t="s">
        <v>230</v>
      </c>
      <c r="C35" s="404"/>
      <c r="D35" s="404"/>
      <c r="E35" s="404"/>
      <c r="F35" s="404"/>
      <c r="G35" s="404"/>
      <c r="H35" s="405"/>
      <c r="I35" s="1"/>
      <c r="J35" s="1"/>
      <c r="K35" s="1"/>
    </row>
    <row r="36" spans="2:13" ht="39" customHeight="1" x14ac:dyDescent="0.25">
      <c r="B36" s="403" t="s">
        <v>243</v>
      </c>
      <c r="C36" s="404"/>
      <c r="D36" s="404"/>
      <c r="E36" s="404"/>
      <c r="F36" s="404"/>
      <c r="G36" s="404"/>
      <c r="H36" s="405"/>
      <c r="I36" s="1"/>
      <c r="J36" s="1"/>
      <c r="K36" s="1"/>
    </row>
    <row r="37" spans="2:13" ht="24" customHeight="1" x14ac:dyDescent="0.25">
      <c r="B37" s="406" t="s">
        <v>242</v>
      </c>
      <c r="C37" s="407"/>
      <c r="D37" s="407"/>
      <c r="E37" s="407"/>
      <c r="F37" s="407"/>
      <c r="G37" s="407"/>
      <c r="H37" s="408"/>
      <c r="I37" s="300"/>
      <c r="J37" s="1"/>
      <c r="K37" s="1"/>
    </row>
    <row r="38" spans="2:13" ht="38.25" customHeight="1" x14ac:dyDescent="0.25">
      <c r="B38" s="409" t="s">
        <v>234</v>
      </c>
      <c r="C38" s="410"/>
      <c r="D38" s="410"/>
      <c r="E38" s="410"/>
      <c r="F38" s="410"/>
      <c r="G38" s="410"/>
      <c r="H38" s="411"/>
      <c r="I38" s="1"/>
      <c r="J38" s="1"/>
      <c r="K38" s="1"/>
    </row>
    <row r="39" spans="2:13" x14ac:dyDescent="0.25">
      <c r="B39" s="257" t="s">
        <v>282</v>
      </c>
      <c r="C39" s="258"/>
      <c r="D39" s="258"/>
      <c r="E39" s="258"/>
      <c r="F39" s="258"/>
      <c r="G39" s="258"/>
      <c r="H39" s="259"/>
      <c r="I39" s="1"/>
      <c r="J39" s="1"/>
      <c r="K39" s="1"/>
    </row>
    <row r="40" spans="2:13" ht="15.75" thickBot="1" x14ac:dyDescent="0.3">
      <c r="B40" s="412" t="s">
        <v>283</v>
      </c>
      <c r="C40" s="413"/>
      <c r="D40" s="413"/>
      <c r="E40" s="413"/>
      <c r="F40" s="413"/>
      <c r="G40" s="413"/>
      <c r="H40" s="414"/>
      <c r="I40" s="1"/>
      <c r="J40" s="1"/>
      <c r="K40" s="1"/>
    </row>
    <row r="41" spans="2:13" x14ac:dyDescent="0.25">
      <c r="B41" s="1"/>
      <c r="C41" s="1"/>
      <c r="D41" s="1"/>
      <c r="E41" s="1"/>
      <c r="F41" s="1"/>
      <c r="G41" s="1"/>
      <c r="H41" s="1"/>
      <c r="I41" s="1"/>
      <c r="L41" s="139"/>
      <c r="M41" s="139"/>
    </row>
    <row r="42" spans="2:13" x14ac:dyDescent="0.25">
      <c r="B42" s="1"/>
      <c r="C42" s="1"/>
      <c r="D42" s="1"/>
      <c r="E42" s="1"/>
      <c r="F42" s="1"/>
      <c r="G42" s="1"/>
      <c r="H42" s="1"/>
      <c r="I42" s="1"/>
      <c r="J42" s="6"/>
      <c r="K42" s="6"/>
      <c r="L42" s="220"/>
      <c r="M42" s="139"/>
    </row>
    <row r="43" spans="2:13" ht="15.75" x14ac:dyDescent="0.25">
      <c r="J43" s="11"/>
      <c r="K43" s="11"/>
      <c r="L43" s="220"/>
      <c r="M43" s="139"/>
    </row>
    <row r="45" spans="2:13" x14ac:dyDescent="0.25">
      <c r="B45" s="321" t="s">
        <v>296</v>
      </c>
      <c r="C45" s="109"/>
      <c r="D45" s="109"/>
      <c r="E45" s="109"/>
    </row>
    <row r="46" spans="2:13" ht="18" customHeight="1" x14ac:dyDescent="0.25">
      <c r="B46" t="s">
        <v>300</v>
      </c>
      <c r="C46" s="323">
        <v>69888551</v>
      </c>
    </row>
    <row r="47" spans="2:13" ht="18" customHeight="1" x14ac:dyDescent="0.25">
      <c r="B47" s="75" t="s">
        <v>301</v>
      </c>
      <c r="C47" s="325">
        <v>791716695</v>
      </c>
      <c r="D47" s="75"/>
      <c r="E47" s="326" t="s">
        <v>299</v>
      </c>
    </row>
    <row r="49" spans="2:5" x14ac:dyDescent="0.25">
      <c r="B49" s="321" t="s">
        <v>297</v>
      </c>
      <c r="C49" s="109"/>
      <c r="D49" s="109"/>
      <c r="E49" s="109"/>
    </row>
    <row r="50" spans="2:5" ht="18" customHeight="1" x14ac:dyDescent="0.25">
      <c r="B50" s="111" t="s">
        <v>302</v>
      </c>
      <c r="C50" s="323">
        <v>157141996</v>
      </c>
    </row>
    <row r="51" spans="2:5" ht="18" customHeight="1" x14ac:dyDescent="0.25">
      <c r="B51" s="322" t="s">
        <v>303</v>
      </c>
      <c r="C51" s="324">
        <v>1536849254</v>
      </c>
      <c r="D51" s="109"/>
      <c r="E51" s="321" t="s">
        <v>298</v>
      </c>
    </row>
    <row r="52" spans="2:5" ht="14.1" customHeight="1" x14ac:dyDescent="0.25">
      <c r="B52" s="327" t="s">
        <v>304</v>
      </c>
      <c r="E52" s="308"/>
    </row>
    <row r="53" spans="2:5" ht="14.1" customHeight="1" x14ac:dyDescent="0.25">
      <c r="B53" s="327" t="s">
        <v>305</v>
      </c>
    </row>
  </sheetData>
  <mergeCells count="23">
    <mergeCell ref="B35:H35"/>
    <mergeCell ref="B36:H36"/>
    <mergeCell ref="B37:H37"/>
    <mergeCell ref="B38:H38"/>
    <mergeCell ref="B40:H40"/>
    <mergeCell ref="B34:H34"/>
    <mergeCell ref="B14:C14"/>
    <mergeCell ref="B15:C16"/>
    <mergeCell ref="B19:C19"/>
    <mergeCell ref="B21:C21"/>
    <mergeCell ref="B22:C23"/>
    <mergeCell ref="B26:C26"/>
    <mergeCell ref="B28:C28"/>
    <mergeCell ref="B29:C30"/>
    <mergeCell ref="B31:C31"/>
    <mergeCell ref="B32:H32"/>
    <mergeCell ref="B33:H33"/>
    <mergeCell ref="B3:H3"/>
    <mergeCell ref="B5:C5"/>
    <mergeCell ref="B7:C7"/>
    <mergeCell ref="B8:C11"/>
    <mergeCell ref="K11:K12"/>
    <mergeCell ref="B12:C12"/>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zoomScale="115" zoomScaleNormal="115" workbookViewId="0">
      <selection activeCell="B34" sqref="B34:H34"/>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8" width="18.7109375" customWidth="1"/>
    <col min="9" max="9" width="12.85546875" bestFit="1" customWidth="1"/>
    <col min="10" max="10" width="22.140625" bestFit="1" customWidth="1"/>
    <col min="11" max="11" width="20.140625" bestFit="1" customWidth="1"/>
    <col min="12" max="12" width="17.7109375" bestFit="1" customWidth="1"/>
    <col min="13" max="13" width="20.28515625" bestFit="1" customWidth="1"/>
    <col min="14" max="14" width="18" bestFit="1" customWidth="1"/>
    <col min="15" max="15" width="16.28515625" bestFit="1" customWidth="1"/>
  </cols>
  <sheetData>
    <row r="1" spans="1:12" x14ac:dyDescent="0.25">
      <c r="B1" s="73"/>
    </row>
    <row r="2" spans="1:12" ht="15.75" thickBot="1" x14ac:dyDescent="0.3"/>
    <row r="3" spans="1:12" ht="25.5" customHeight="1" x14ac:dyDescent="0.25">
      <c r="B3" s="394" t="s">
        <v>90</v>
      </c>
      <c r="C3" s="395"/>
      <c r="D3" s="395"/>
      <c r="E3" s="395"/>
      <c r="F3" s="395"/>
      <c r="G3" s="395"/>
      <c r="H3" s="396"/>
    </row>
    <row r="4" spans="1:12" ht="21.75" customHeight="1" x14ac:dyDescent="0.25">
      <c r="B4" s="123"/>
      <c r="C4" s="75"/>
      <c r="D4" s="75"/>
      <c r="E4" s="75"/>
      <c r="F4" s="170" t="s">
        <v>63</v>
      </c>
      <c r="G4" s="170" t="s">
        <v>113</v>
      </c>
      <c r="H4" s="260" t="s">
        <v>0</v>
      </c>
    </row>
    <row r="5" spans="1:12" ht="29.25" customHeight="1" thickBot="1" x14ac:dyDescent="0.3">
      <c r="A5" s="75"/>
      <c r="B5" s="397"/>
      <c r="C5" s="398"/>
      <c r="D5" s="320"/>
      <c r="E5" s="43"/>
      <c r="F5" s="267" t="s">
        <v>263</v>
      </c>
      <c r="G5" s="171" t="s">
        <v>264</v>
      </c>
      <c r="H5" s="197" t="s">
        <v>265</v>
      </c>
      <c r="I5" s="6"/>
    </row>
    <row r="6" spans="1:12" ht="6.75" customHeight="1" thickTop="1" x14ac:dyDescent="0.25">
      <c r="A6" s="75"/>
      <c r="B6" s="10"/>
      <c r="C6" s="11"/>
      <c r="D6" s="11"/>
      <c r="E6" s="160"/>
      <c r="F6" s="143"/>
      <c r="G6" s="143"/>
      <c r="H6" s="198"/>
      <c r="I6" s="11"/>
    </row>
    <row r="7" spans="1:12" ht="15.75" x14ac:dyDescent="0.25">
      <c r="A7" s="75"/>
      <c r="B7" s="399" t="s">
        <v>69</v>
      </c>
      <c r="C7" s="400"/>
      <c r="D7" s="11"/>
      <c r="E7" s="233" t="s">
        <v>1</v>
      </c>
      <c r="F7" s="298">
        <v>99763</v>
      </c>
      <c r="G7" s="298">
        <v>5006255</v>
      </c>
      <c r="H7" s="236">
        <v>5106018</v>
      </c>
      <c r="I7" s="38"/>
      <c r="J7" s="38"/>
      <c r="K7" s="11"/>
      <c r="L7" s="75"/>
    </row>
    <row r="8" spans="1:12" ht="15.75" customHeight="1" x14ac:dyDescent="0.25">
      <c r="A8" s="75"/>
      <c r="B8" s="401" t="s">
        <v>72</v>
      </c>
      <c r="C8" s="402"/>
      <c r="D8" s="11"/>
      <c r="E8" s="233" t="s">
        <v>2</v>
      </c>
      <c r="F8" s="298">
        <v>293751</v>
      </c>
      <c r="G8" s="298">
        <v>1715304</v>
      </c>
      <c r="H8" s="236">
        <v>2009055</v>
      </c>
      <c r="I8" s="11"/>
      <c r="J8" s="269"/>
      <c r="K8" s="11"/>
      <c r="L8" s="75"/>
    </row>
    <row r="9" spans="1:12" ht="15.75" customHeight="1" x14ac:dyDescent="0.25">
      <c r="A9" s="75"/>
      <c r="B9" s="401"/>
      <c r="C9" s="402"/>
      <c r="D9" s="11"/>
      <c r="E9" s="233" t="s">
        <v>227</v>
      </c>
      <c r="F9" s="298">
        <v>40287</v>
      </c>
      <c r="G9" s="298">
        <v>383435</v>
      </c>
      <c r="H9" s="236">
        <v>423722</v>
      </c>
      <c r="I9" s="11"/>
      <c r="J9" s="269"/>
      <c r="K9" s="11"/>
      <c r="L9" s="75"/>
    </row>
    <row r="10" spans="1:12" ht="15.75" customHeight="1" x14ac:dyDescent="0.25">
      <c r="A10" s="75"/>
      <c r="B10" s="401"/>
      <c r="C10" s="402"/>
      <c r="D10" s="11"/>
      <c r="E10" s="237" t="s">
        <v>228</v>
      </c>
      <c r="F10" s="299">
        <v>48982</v>
      </c>
      <c r="G10" s="299">
        <v>37158</v>
      </c>
      <c r="H10" s="297">
        <v>86140</v>
      </c>
      <c r="I10" s="11"/>
      <c r="J10" s="269"/>
      <c r="K10" s="11"/>
      <c r="L10" s="75"/>
    </row>
    <row r="11" spans="1:12" ht="15.75" x14ac:dyDescent="0.25">
      <c r="A11" s="75"/>
      <c r="B11" s="401"/>
      <c r="C11" s="402"/>
      <c r="D11" s="11"/>
      <c r="E11" s="233" t="s">
        <v>0</v>
      </c>
      <c r="F11" s="298">
        <v>482783</v>
      </c>
      <c r="G11" s="298">
        <v>7142152</v>
      </c>
      <c r="H11" s="236">
        <v>7624935</v>
      </c>
      <c r="I11" s="11"/>
      <c r="J11" s="11"/>
      <c r="K11" s="402"/>
      <c r="L11" s="75"/>
    </row>
    <row r="12" spans="1:12" ht="2.4500000000000002" customHeight="1" thickBot="1" x14ac:dyDescent="0.3">
      <c r="A12" s="75"/>
      <c r="B12" s="397"/>
      <c r="C12" s="398"/>
      <c r="D12" s="320"/>
      <c r="E12" s="163"/>
      <c r="F12" s="242"/>
      <c r="G12" s="242"/>
      <c r="H12" s="244"/>
      <c r="I12" s="18"/>
      <c r="J12" s="18"/>
      <c r="K12" s="402"/>
      <c r="L12" s="75"/>
    </row>
    <row r="13" spans="1:12" ht="7.5" customHeight="1" thickTop="1" x14ac:dyDescent="0.25">
      <c r="A13" s="75"/>
      <c r="B13" s="10"/>
      <c r="C13" s="11"/>
      <c r="D13" s="50"/>
      <c r="E13" s="164"/>
      <c r="F13" s="245"/>
      <c r="G13" s="245"/>
      <c r="H13" s="246"/>
      <c r="I13" s="50"/>
      <c r="J13" s="50"/>
      <c r="K13" s="50"/>
      <c r="L13" s="75"/>
    </row>
    <row r="14" spans="1:12" ht="15.75" customHeight="1" x14ac:dyDescent="0.25">
      <c r="A14" s="75"/>
      <c r="B14" s="392" t="s">
        <v>70</v>
      </c>
      <c r="C14" s="393"/>
      <c r="D14" s="75"/>
      <c r="E14" s="233" t="s">
        <v>1</v>
      </c>
      <c r="F14" s="122">
        <v>249007</v>
      </c>
      <c r="G14" s="298">
        <v>6888005.2999999998</v>
      </c>
      <c r="H14" s="236">
        <v>7137012.2999999998</v>
      </c>
      <c r="I14" s="50"/>
    </row>
    <row r="15" spans="1:12" ht="16.5" customHeight="1" x14ac:dyDescent="0.25">
      <c r="A15" s="75"/>
      <c r="B15" s="401" t="s">
        <v>241</v>
      </c>
      <c r="C15" s="402"/>
      <c r="D15" s="25"/>
      <c r="E15" s="233" t="s">
        <v>2</v>
      </c>
      <c r="F15" s="122">
        <v>224679</v>
      </c>
      <c r="G15" s="298">
        <v>1431700</v>
      </c>
      <c r="H15" s="236">
        <v>1656379</v>
      </c>
      <c r="I15" s="25"/>
      <c r="J15" t="s">
        <v>187</v>
      </c>
    </row>
    <row r="16" spans="1:12" ht="15.75" customHeight="1" x14ac:dyDescent="0.25">
      <c r="A16" s="75"/>
      <c r="B16" s="401"/>
      <c r="C16" s="402"/>
      <c r="D16" s="25"/>
      <c r="E16" s="233" t="s">
        <v>227</v>
      </c>
      <c r="F16" s="122">
        <v>45327</v>
      </c>
      <c r="G16" s="298">
        <v>417773</v>
      </c>
      <c r="H16" s="236">
        <v>463100</v>
      </c>
      <c r="I16" s="25"/>
    </row>
    <row r="17" spans="1:15" ht="15.75" customHeight="1" x14ac:dyDescent="0.25">
      <c r="A17" s="75"/>
      <c r="B17" s="318"/>
      <c r="C17" s="319"/>
      <c r="D17" s="25"/>
      <c r="E17" s="233" t="s">
        <v>228</v>
      </c>
      <c r="F17" s="122">
        <v>12113</v>
      </c>
      <c r="G17" s="299">
        <v>36779</v>
      </c>
      <c r="H17" s="297">
        <v>48892</v>
      </c>
      <c r="I17" s="25"/>
    </row>
    <row r="18" spans="1:15" ht="15.75" customHeight="1" x14ac:dyDescent="0.25">
      <c r="A18" s="75"/>
      <c r="B18" s="123"/>
      <c r="C18" s="75"/>
      <c r="D18" s="75"/>
      <c r="E18" s="234" t="s">
        <v>0</v>
      </c>
      <c r="F18" s="248">
        <v>531126</v>
      </c>
      <c r="G18" s="248">
        <v>8774257.3000000007</v>
      </c>
      <c r="H18" s="236">
        <v>9305383.3000000007</v>
      </c>
      <c r="I18" s="83"/>
      <c r="J18" s="283" t="s">
        <v>245</v>
      </c>
      <c r="K18" s="279" t="s">
        <v>246</v>
      </c>
      <c r="L18" s="279" t="s">
        <v>247</v>
      </c>
    </row>
    <row r="19" spans="1:15" ht="2.4500000000000002" customHeight="1" thickBot="1" x14ac:dyDescent="0.3">
      <c r="A19" s="75"/>
      <c r="B19" s="397"/>
      <c r="C19" s="398"/>
      <c r="D19" s="320"/>
      <c r="E19" s="166"/>
      <c r="F19" s="242"/>
      <c r="G19" s="242"/>
      <c r="H19" s="244"/>
      <c r="I19" s="11"/>
    </row>
    <row r="20" spans="1:15" ht="8.25" customHeight="1" thickTop="1" x14ac:dyDescent="0.25">
      <c r="A20" s="75"/>
      <c r="B20" s="10"/>
      <c r="C20" s="11"/>
      <c r="D20" s="11"/>
      <c r="E20" s="167"/>
      <c r="F20" s="245"/>
      <c r="G20" s="274"/>
      <c r="H20" s="246"/>
      <c r="I20" s="11"/>
      <c r="J20" s="109"/>
      <c r="K20" s="109"/>
      <c r="L20" s="109"/>
    </row>
    <row r="21" spans="1:15" ht="15.75" customHeight="1" x14ac:dyDescent="0.25">
      <c r="A21" s="75"/>
      <c r="B21" s="392" t="s">
        <v>73</v>
      </c>
      <c r="C21" s="393"/>
      <c r="D21" s="11"/>
      <c r="E21" s="233" t="s">
        <v>1</v>
      </c>
      <c r="F21" s="157" t="s">
        <v>48</v>
      </c>
      <c r="G21" s="275" t="s">
        <v>257</v>
      </c>
      <c r="H21" s="203" t="s">
        <v>273</v>
      </c>
      <c r="I21" s="11"/>
      <c r="J21" s="139">
        <v>2574406513.4700007</v>
      </c>
      <c r="K21" s="139">
        <v>36081938177.129997</v>
      </c>
      <c r="L21" s="289">
        <v>38656344690.599998</v>
      </c>
    </row>
    <row r="22" spans="1:15" ht="15.75" customHeight="1" x14ac:dyDescent="0.25">
      <c r="A22" s="75"/>
      <c r="B22" s="401" t="s">
        <v>229</v>
      </c>
      <c r="C22" s="402"/>
      <c r="D22" s="11"/>
      <c r="E22" s="233" t="s">
        <v>2</v>
      </c>
      <c r="F22" s="157" t="s">
        <v>48</v>
      </c>
      <c r="G22" s="276" t="s">
        <v>258</v>
      </c>
      <c r="H22" s="204" t="s">
        <v>45</v>
      </c>
      <c r="I22" s="11"/>
      <c r="J22" s="139">
        <v>2557622171.5</v>
      </c>
      <c r="K22" s="139">
        <v>11783561909.779999</v>
      </c>
      <c r="L22" s="289">
        <v>14341184081.279999</v>
      </c>
    </row>
    <row r="23" spans="1:15" ht="15.75" customHeight="1" x14ac:dyDescent="0.25">
      <c r="A23" s="75"/>
      <c r="B23" s="401"/>
      <c r="C23" s="402"/>
      <c r="D23" s="11"/>
      <c r="E23" s="233" t="s">
        <v>227</v>
      </c>
      <c r="F23" s="157" t="s">
        <v>270</v>
      </c>
      <c r="G23" s="276" t="s">
        <v>43</v>
      </c>
      <c r="H23" s="204" t="s">
        <v>274</v>
      </c>
      <c r="I23" s="11"/>
      <c r="J23" s="220">
        <v>210592077.45999998</v>
      </c>
      <c r="K23" s="220">
        <v>1828355902.8600001</v>
      </c>
      <c r="L23" s="219">
        <v>2038947980.3200002</v>
      </c>
    </row>
    <row r="24" spans="1:15" ht="15.75" customHeight="1" x14ac:dyDescent="0.25">
      <c r="A24" s="75"/>
      <c r="B24" s="318"/>
      <c r="C24" s="319"/>
      <c r="D24" s="11"/>
      <c r="E24" s="233" t="s">
        <v>228</v>
      </c>
      <c r="F24" s="157" t="s">
        <v>272</v>
      </c>
      <c r="G24" s="276" t="s">
        <v>259</v>
      </c>
      <c r="H24" s="204" t="s">
        <v>275</v>
      </c>
      <c r="I24" s="11"/>
      <c r="J24" s="218">
        <v>15031504</v>
      </c>
      <c r="K24" s="218">
        <v>15985830</v>
      </c>
      <c r="L24" s="290">
        <v>31017334</v>
      </c>
    </row>
    <row r="25" spans="1:15" ht="15.75" customHeight="1" x14ac:dyDescent="0.25">
      <c r="A25" s="75"/>
      <c r="B25" s="10"/>
      <c r="C25" s="11"/>
      <c r="D25" s="11"/>
      <c r="E25" s="234" t="s">
        <v>0</v>
      </c>
      <c r="F25" s="158" t="s">
        <v>271</v>
      </c>
      <c r="G25" s="277" t="s">
        <v>260</v>
      </c>
      <c r="H25" s="205" t="s">
        <v>276</v>
      </c>
      <c r="I25" s="11"/>
      <c r="J25" s="139">
        <v>5357652266.4300013</v>
      </c>
      <c r="K25" s="139">
        <v>49709841819.769997</v>
      </c>
      <c r="L25" s="139">
        <v>55067494086.199997</v>
      </c>
      <c r="M25" s="142"/>
    </row>
    <row r="26" spans="1:15" ht="3" customHeight="1" thickBot="1" x14ac:dyDescent="0.3">
      <c r="A26" s="75"/>
      <c r="B26" s="397"/>
      <c r="C26" s="398"/>
      <c r="D26" s="320"/>
      <c r="E26" s="163"/>
      <c r="F26" s="242"/>
      <c r="G26" s="261"/>
      <c r="H26" s="206"/>
      <c r="I26" s="85"/>
      <c r="L26" s="5"/>
      <c r="O26" s="2"/>
    </row>
    <row r="27" spans="1:15" ht="9" customHeight="1" thickTop="1" x14ac:dyDescent="0.25">
      <c r="A27" s="75"/>
      <c r="B27" s="123"/>
      <c r="C27" s="75"/>
      <c r="D27" s="75"/>
      <c r="E27" s="168"/>
      <c r="F27" s="245"/>
      <c r="G27" s="262"/>
      <c r="H27" s="210"/>
      <c r="I27" s="85"/>
      <c r="L27" s="5"/>
      <c r="O27" s="3"/>
    </row>
    <row r="28" spans="1:15" ht="15.75" x14ac:dyDescent="0.25">
      <c r="B28" s="392" t="s">
        <v>233</v>
      </c>
      <c r="C28" s="393"/>
      <c r="D28" s="75"/>
      <c r="E28" s="161" t="s">
        <v>1</v>
      </c>
      <c r="F28" s="122">
        <v>3429000</v>
      </c>
      <c r="G28" s="122">
        <v>3400000</v>
      </c>
      <c r="H28" s="211"/>
      <c r="I28" s="66"/>
      <c r="O28" s="2"/>
    </row>
    <row r="29" spans="1:15" ht="15.75" customHeight="1" x14ac:dyDescent="0.25">
      <c r="B29" s="401" t="s">
        <v>76</v>
      </c>
      <c r="C29" s="402"/>
      <c r="D29" s="75"/>
      <c r="E29" s="161" t="s">
        <v>2</v>
      </c>
      <c r="F29" s="122">
        <v>1110000</v>
      </c>
      <c r="G29" s="122">
        <v>1003000</v>
      </c>
      <c r="H29" s="211"/>
      <c r="I29" s="66"/>
      <c r="J29" s="1"/>
      <c r="K29" s="1"/>
    </row>
    <row r="30" spans="1:15" ht="18.75" x14ac:dyDescent="0.25">
      <c r="B30" s="401"/>
      <c r="C30" s="402"/>
      <c r="D30" s="75"/>
      <c r="E30" s="165" t="s">
        <v>0</v>
      </c>
      <c r="F30" s="251" t="s">
        <v>277</v>
      </c>
      <c r="G30" s="251" t="s">
        <v>266</v>
      </c>
      <c r="H30" s="211"/>
      <c r="I30" s="1"/>
      <c r="J30" s="1"/>
      <c r="K30" s="309"/>
    </row>
    <row r="31" spans="1:15" ht="4.5" customHeight="1" thickBot="1" x14ac:dyDescent="0.3">
      <c r="B31" s="415"/>
      <c r="C31" s="416"/>
      <c r="D31" s="328"/>
      <c r="E31" s="329"/>
      <c r="F31" s="330"/>
      <c r="G31" s="330"/>
      <c r="H31" s="331"/>
      <c r="I31" s="1"/>
      <c r="J31" s="1"/>
      <c r="K31" s="1"/>
    </row>
    <row r="32" spans="1:15" ht="10.5" customHeight="1" thickBot="1" x14ac:dyDescent="0.3"/>
    <row r="33" spans="2:13" ht="27.75" customHeight="1" x14ac:dyDescent="0.25">
      <c r="B33" s="417" t="s">
        <v>240</v>
      </c>
      <c r="C33" s="418"/>
      <c r="D33" s="418"/>
      <c r="E33" s="418"/>
      <c r="F33" s="418"/>
      <c r="G33" s="418"/>
      <c r="H33" s="419"/>
      <c r="I33" s="1"/>
      <c r="J33" s="1"/>
      <c r="K33" s="1"/>
    </row>
    <row r="34" spans="2:13" ht="27" customHeight="1" x14ac:dyDescent="0.25">
      <c r="B34" s="420" t="s">
        <v>269</v>
      </c>
      <c r="C34" s="421"/>
      <c r="D34" s="421"/>
      <c r="E34" s="421"/>
      <c r="F34" s="421"/>
      <c r="G34" s="421"/>
      <c r="H34" s="422"/>
      <c r="I34" s="1"/>
      <c r="J34" s="1"/>
      <c r="K34" s="1"/>
    </row>
    <row r="35" spans="2:13" x14ac:dyDescent="0.25">
      <c r="B35" s="420" t="s">
        <v>239</v>
      </c>
      <c r="C35" s="421"/>
      <c r="D35" s="421"/>
      <c r="E35" s="421"/>
      <c r="F35" s="421"/>
      <c r="G35" s="421"/>
      <c r="H35" s="422"/>
      <c r="I35" s="1"/>
      <c r="J35" s="1"/>
      <c r="K35" s="1"/>
    </row>
    <row r="36" spans="2:13" ht="46.5" customHeight="1" x14ac:dyDescent="0.25">
      <c r="B36" s="403" t="s">
        <v>230</v>
      </c>
      <c r="C36" s="404"/>
      <c r="D36" s="404"/>
      <c r="E36" s="404"/>
      <c r="F36" s="404"/>
      <c r="G36" s="404"/>
      <c r="H36" s="405"/>
      <c r="I36" s="1"/>
      <c r="J36" s="1"/>
      <c r="K36" s="1"/>
    </row>
    <row r="37" spans="2:13" ht="39" customHeight="1" x14ac:dyDescent="0.25">
      <c r="B37" s="403" t="s">
        <v>243</v>
      </c>
      <c r="C37" s="404"/>
      <c r="D37" s="404"/>
      <c r="E37" s="404"/>
      <c r="F37" s="404"/>
      <c r="G37" s="404"/>
      <c r="H37" s="405"/>
      <c r="I37" s="1"/>
      <c r="J37" s="1"/>
      <c r="K37" s="1"/>
    </row>
    <row r="38" spans="2:13" ht="24" customHeight="1" x14ac:dyDescent="0.25">
      <c r="B38" s="406" t="s">
        <v>242</v>
      </c>
      <c r="C38" s="407"/>
      <c r="D38" s="407"/>
      <c r="E38" s="407"/>
      <c r="F38" s="407"/>
      <c r="G38" s="407"/>
      <c r="H38" s="408"/>
      <c r="I38" s="300"/>
      <c r="J38" s="1"/>
      <c r="K38" s="1"/>
    </row>
    <row r="39" spans="2:13" ht="38.25" customHeight="1" x14ac:dyDescent="0.25">
      <c r="B39" s="409" t="s">
        <v>234</v>
      </c>
      <c r="C39" s="410"/>
      <c r="D39" s="410"/>
      <c r="E39" s="410"/>
      <c r="F39" s="410"/>
      <c r="G39" s="410"/>
      <c r="H39" s="411"/>
      <c r="I39" s="1"/>
      <c r="J39" s="1"/>
      <c r="K39" s="1"/>
    </row>
    <row r="40" spans="2:13" x14ac:dyDescent="0.25">
      <c r="B40" s="257" t="s">
        <v>268</v>
      </c>
      <c r="C40" s="258"/>
      <c r="D40" s="258"/>
      <c r="E40" s="258"/>
      <c r="F40" s="258"/>
      <c r="G40" s="258"/>
      <c r="H40" s="259"/>
      <c r="I40" s="1"/>
      <c r="J40" s="1"/>
      <c r="K40" s="1"/>
    </row>
    <row r="41" spans="2:13" ht="15.75" thickBot="1" x14ac:dyDescent="0.3">
      <c r="B41" s="412" t="s">
        <v>267</v>
      </c>
      <c r="C41" s="413"/>
      <c r="D41" s="413"/>
      <c r="E41" s="413"/>
      <c r="F41" s="413"/>
      <c r="G41" s="413"/>
      <c r="H41" s="414"/>
      <c r="I41" s="1"/>
      <c r="J41" s="1"/>
      <c r="K41" s="1"/>
    </row>
    <row r="42" spans="2:13" x14ac:dyDescent="0.25">
      <c r="B42" s="1"/>
      <c r="C42" s="1"/>
      <c r="D42" s="1"/>
      <c r="E42" s="1"/>
      <c r="F42" s="1"/>
      <c r="G42" s="1"/>
      <c r="H42" s="1"/>
      <c r="I42" s="1"/>
      <c r="L42" s="139"/>
      <c r="M42" s="139"/>
    </row>
    <row r="43" spans="2:13" x14ac:dyDescent="0.25">
      <c r="B43" s="1"/>
      <c r="C43" s="1"/>
      <c r="D43" s="1"/>
      <c r="E43" s="1"/>
      <c r="F43" s="1"/>
      <c r="G43" s="1"/>
      <c r="H43" s="1"/>
      <c r="I43" s="1"/>
      <c r="J43" s="6"/>
      <c r="K43" s="6"/>
      <c r="L43" s="220"/>
      <c r="M43" s="139"/>
    </row>
    <row r="44" spans="2:13" ht="15.75" x14ac:dyDescent="0.25">
      <c r="J44" s="11"/>
      <c r="K44" s="11"/>
      <c r="L44" s="220"/>
      <c r="M44" s="139"/>
    </row>
  </sheetData>
  <mergeCells count="23">
    <mergeCell ref="B3:H3"/>
    <mergeCell ref="B5:C5"/>
    <mergeCell ref="B7:C7"/>
    <mergeCell ref="B8:C11"/>
    <mergeCell ref="K11:K12"/>
    <mergeCell ref="B12:C12"/>
    <mergeCell ref="B34:H34"/>
    <mergeCell ref="B35:H35"/>
    <mergeCell ref="B14:C14"/>
    <mergeCell ref="B19:C19"/>
    <mergeCell ref="B21:C21"/>
    <mergeCell ref="B22:C23"/>
    <mergeCell ref="B26:C26"/>
    <mergeCell ref="B15:C16"/>
    <mergeCell ref="B28:C28"/>
    <mergeCell ref="B29:C30"/>
    <mergeCell ref="B31:C31"/>
    <mergeCell ref="B33:H33"/>
    <mergeCell ref="B36:H36"/>
    <mergeCell ref="B37:H37"/>
    <mergeCell ref="B38:H38"/>
    <mergeCell ref="B39:H39"/>
    <mergeCell ref="B41:H41"/>
  </mergeCells>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topLeftCell="A16" zoomScale="115" zoomScaleNormal="115" workbookViewId="0">
      <selection activeCell="D45" sqref="D45"/>
    </sheetView>
  </sheetViews>
  <sheetFormatPr defaultRowHeight="15" x14ac:dyDescent="0.25"/>
  <cols>
    <col min="1" max="1" width="3.5703125" customWidth="1"/>
    <col min="2" max="2" width="17.28515625" customWidth="1"/>
    <col min="3" max="3" width="17.5703125" customWidth="1"/>
    <col min="4" max="4" width="3" customWidth="1"/>
    <col min="5" max="5" width="11.5703125" customWidth="1"/>
    <col min="6" max="8" width="18.7109375" customWidth="1"/>
    <col min="9" max="9" width="12.85546875" bestFit="1" customWidth="1"/>
    <col min="10" max="10" width="22.140625" bestFit="1" customWidth="1"/>
    <col min="11" max="11" width="20.140625" bestFit="1" customWidth="1"/>
    <col min="12" max="12" width="17.7109375" bestFit="1" customWidth="1"/>
    <col min="13" max="13" width="20.28515625" bestFit="1" customWidth="1"/>
    <col min="14" max="14" width="18" bestFit="1" customWidth="1"/>
    <col min="15" max="15" width="16.28515625" bestFit="1" customWidth="1"/>
  </cols>
  <sheetData>
    <row r="1" spans="1:12" x14ac:dyDescent="0.25">
      <c r="B1" s="73"/>
    </row>
    <row r="2" spans="1:12" ht="15.75" thickBot="1" x14ac:dyDescent="0.3"/>
    <row r="3" spans="1:12" ht="25.5" customHeight="1" x14ac:dyDescent="0.25">
      <c r="B3" s="394" t="s">
        <v>90</v>
      </c>
      <c r="C3" s="395"/>
      <c r="D3" s="395"/>
      <c r="E3" s="395"/>
      <c r="F3" s="395"/>
      <c r="G3" s="395"/>
      <c r="H3" s="396"/>
    </row>
    <row r="4" spans="1:12" ht="21.75" customHeight="1" x14ac:dyDescent="0.25">
      <c r="B4" s="123"/>
      <c r="C4" s="75"/>
      <c r="D4" s="75"/>
      <c r="E4" s="75"/>
      <c r="F4" s="170" t="s">
        <v>63</v>
      </c>
      <c r="G4" s="170" t="s">
        <v>113</v>
      </c>
      <c r="H4" s="260" t="s">
        <v>0</v>
      </c>
    </row>
    <row r="5" spans="1:12" ht="29.25" customHeight="1" thickBot="1" x14ac:dyDescent="0.3">
      <c r="A5" s="75"/>
      <c r="B5" s="397"/>
      <c r="C5" s="398"/>
      <c r="D5" s="304"/>
      <c r="E5" s="43"/>
      <c r="F5" s="267" t="s">
        <v>245</v>
      </c>
      <c r="G5" s="171" t="s">
        <v>246</v>
      </c>
      <c r="H5" s="197" t="s">
        <v>247</v>
      </c>
      <c r="I5" s="6"/>
    </row>
    <row r="6" spans="1:12" ht="6.75" customHeight="1" thickTop="1" x14ac:dyDescent="0.25">
      <c r="A6" s="75"/>
      <c r="B6" s="10"/>
      <c r="C6" s="11"/>
      <c r="D6" s="11"/>
      <c r="E6" s="160"/>
      <c r="F6" s="143"/>
      <c r="G6" s="143"/>
      <c r="H6" s="198"/>
      <c r="I6" s="11"/>
    </row>
    <row r="7" spans="1:12" ht="15.75" x14ac:dyDescent="0.25">
      <c r="A7" s="75"/>
      <c r="B7" s="399" t="s">
        <v>69</v>
      </c>
      <c r="C7" s="400"/>
      <c r="D7" s="11"/>
      <c r="E7" s="233" t="s">
        <v>1</v>
      </c>
      <c r="F7" s="298">
        <v>117253</v>
      </c>
      <c r="G7" s="298">
        <v>4889002</v>
      </c>
      <c r="H7" s="236">
        <v>5006255</v>
      </c>
      <c r="I7" s="38"/>
      <c r="J7" s="38"/>
      <c r="K7" s="11"/>
      <c r="L7" s="75"/>
    </row>
    <row r="8" spans="1:12" ht="15.75" customHeight="1" x14ac:dyDescent="0.25">
      <c r="A8" s="75"/>
      <c r="B8" s="401" t="s">
        <v>72</v>
      </c>
      <c r="C8" s="402"/>
      <c r="D8" s="11"/>
      <c r="E8" s="233" t="s">
        <v>2</v>
      </c>
      <c r="F8" s="298">
        <v>198835</v>
      </c>
      <c r="G8" s="298">
        <v>1516469</v>
      </c>
      <c r="H8" s="236">
        <v>1715304</v>
      </c>
      <c r="I8" s="11"/>
      <c r="J8" s="269"/>
      <c r="K8" s="11"/>
      <c r="L8" s="75"/>
    </row>
    <row r="9" spans="1:12" ht="15.75" customHeight="1" x14ac:dyDescent="0.25">
      <c r="A9" s="75"/>
      <c r="B9" s="401"/>
      <c r="C9" s="402"/>
      <c r="D9" s="11"/>
      <c r="E9" s="233" t="s">
        <v>227</v>
      </c>
      <c r="F9" s="298">
        <v>37857</v>
      </c>
      <c r="G9" s="298">
        <v>345578</v>
      </c>
      <c r="H9" s="236">
        <v>383435</v>
      </c>
      <c r="I9" s="11"/>
      <c r="J9" s="269"/>
      <c r="K9" s="11"/>
      <c r="L9" s="75"/>
    </row>
    <row r="10" spans="1:12" ht="15.75" customHeight="1" x14ac:dyDescent="0.25">
      <c r="A10" s="75"/>
      <c r="B10" s="401"/>
      <c r="C10" s="402"/>
      <c r="D10" s="11"/>
      <c r="E10" s="237" t="s">
        <v>228</v>
      </c>
      <c r="F10" s="299">
        <v>5637</v>
      </c>
      <c r="G10" s="299">
        <v>31521</v>
      </c>
      <c r="H10" s="297">
        <v>37158</v>
      </c>
      <c r="I10" s="11"/>
      <c r="J10" s="269"/>
      <c r="K10" s="11"/>
      <c r="L10" s="75"/>
    </row>
    <row r="11" spans="1:12" ht="15.75" x14ac:dyDescent="0.25">
      <c r="A11" s="75"/>
      <c r="B11" s="401"/>
      <c r="C11" s="402"/>
      <c r="D11" s="11"/>
      <c r="E11" s="233" t="s">
        <v>0</v>
      </c>
      <c r="F11" s="298">
        <v>359582</v>
      </c>
      <c r="G11" s="298">
        <v>6782570</v>
      </c>
      <c r="H11" s="236">
        <v>7142152</v>
      </c>
      <c r="I11" s="11"/>
      <c r="J11" s="11"/>
      <c r="K11" s="402"/>
      <c r="L11" s="75"/>
    </row>
    <row r="12" spans="1:12" ht="2.4500000000000002" customHeight="1" thickBot="1" x14ac:dyDescent="0.3">
      <c r="A12" s="75"/>
      <c r="B12" s="397"/>
      <c r="C12" s="398"/>
      <c r="D12" s="304"/>
      <c r="E12" s="163"/>
      <c r="F12" s="242"/>
      <c r="G12" s="242"/>
      <c r="H12" s="244"/>
      <c r="I12" s="18"/>
      <c r="J12" s="18"/>
      <c r="K12" s="402"/>
      <c r="L12" s="75"/>
    </row>
    <row r="13" spans="1:12" ht="7.5" customHeight="1" thickTop="1" x14ac:dyDescent="0.25">
      <c r="A13" s="75"/>
      <c r="B13" s="10"/>
      <c r="C13" s="11"/>
      <c r="D13" s="50"/>
      <c r="E13" s="164"/>
      <c r="F13" s="245"/>
      <c r="G13" s="245"/>
      <c r="H13" s="246"/>
      <c r="I13" s="50"/>
      <c r="J13" s="50"/>
      <c r="K13" s="50"/>
      <c r="L13" s="75"/>
    </row>
    <row r="14" spans="1:12" ht="15.75" customHeight="1" x14ac:dyDescent="0.25">
      <c r="A14" s="75"/>
      <c r="B14" s="392" t="s">
        <v>70</v>
      </c>
      <c r="C14" s="393"/>
      <c r="D14" s="75"/>
      <c r="E14" s="233" t="s">
        <v>1</v>
      </c>
      <c r="F14" s="122">
        <v>292673</v>
      </c>
      <c r="G14" s="298">
        <v>6595332.2999999998</v>
      </c>
      <c r="H14" s="236">
        <v>6888005.2999999998</v>
      </c>
      <c r="I14" s="50"/>
    </row>
    <row r="15" spans="1:12" ht="16.5" customHeight="1" x14ac:dyDescent="0.25">
      <c r="A15" s="75"/>
      <c r="B15" s="401" t="s">
        <v>241</v>
      </c>
      <c r="C15" s="402"/>
      <c r="D15" s="25"/>
      <c r="E15" s="233" t="s">
        <v>2</v>
      </c>
      <c r="F15" s="122">
        <v>163525</v>
      </c>
      <c r="G15" s="298">
        <v>1268175</v>
      </c>
      <c r="H15" s="236">
        <v>1431700</v>
      </c>
      <c r="I15" s="25"/>
      <c r="J15" t="s">
        <v>187</v>
      </c>
    </row>
    <row r="16" spans="1:12" ht="15.75" customHeight="1" x14ac:dyDescent="0.25">
      <c r="A16" s="75"/>
      <c r="B16" s="401"/>
      <c r="C16" s="402"/>
      <c r="D16" s="25"/>
      <c r="E16" s="233" t="s">
        <v>227</v>
      </c>
      <c r="F16" s="122">
        <v>42038</v>
      </c>
      <c r="G16" s="298">
        <v>375735</v>
      </c>
      <c r="H16" s="236">
        <v>417773</v>
      </c>
      <c r="I16" s="25"/>
    </row>
    <row r="17" spans="1:15" ht="15.75" customHeight="1" x14ac:dyDescent="0.25">
      <c r="A17" s="75"/>
      <c r="B17" s="302"/>
      <c r="C17" s="303"/>
      <c r="D17" s="25"/>
      <c r="E17" s="233" t="s">
        <v>228</v>
      </c>
      <c r="F17" s="122">
        <v>5639</v>
      </c>
      <c r="G17" s="299">
        <v>31140</v>
      </c>
      <c r="H17" s="297">
        <v>36779</v>
      </c>
      <c r="I17" s="25"/>
    </row>
    <row r="18" spans="1:15" ht="15.75" customHeight="1" x14ac:dyDescent="0.25">
      <c r="A18" s="75"/>
      <c r="B18" s="123"/>
      <c r="C18" s="75"/>
      <c r="D18" s="75"/>
      <c r="E18" s="234" t="s">
        <v>0</v>
      </c>
      <c r="F18" s="248">
        <v>503875</v>
      </c>
      <c r="G18" s="248">
        <v>8270382.2999999998</v>
      </c>
      <c r="H18" s="236">
        <v>8774257.3000000007</v>
      </c>
      <c r="I18" s="83"/>
      <c r="J18" s="283" t="s">
        <v>245</v>
      </c>
      <c r="K18" s="279" t="s">
        <v>246</v>
      </c>
      <c r="L18" s="279" t="s">
        <v>247</v>
      </c>
    </row>
    <row r="19" spans="1:15" ht="2.4500000000000002" customHeight="1" thickBot="1" x14ac:dyDescent="0.3">
      <c r="A19" s="75"/>
      <c r="B19" s="397"/>
      <c r="C19" s="398"/>
      <c r="D19" s="304"/>
      <c r="E19" s="166"/>
      <c r="F19" s="242"/>
      <c r="G19" s="242"/>
      <c r="H19" s="244"/>
      <c r="I19" s="11"/>
    </row>
    <row r="20" spans="1:15" ht="8.25" customHeight="1" thickTop="1" x14ac:dyDescent="0.25">
      <c r="A20" s="75"/>
      <c r="B20" s="10"/>
      <c r="C20" s="11"/>
      <c r="D20" s="11"/>
      <c r="E20" s="167"/>
      <c r="F20" s="245"/>
      <c r="G20" s="274"/>
      <c r="H20" s="246"/>
      <c r="I20" s="11"/>
      <c r="J20" s="109"/>
      <c r="K20" s="109"/>
      <c r="L20" s="109"/>
    </row>
    <row r="21" spans="1:15" ht="15.75" customHeight="1" x14ac:dyDescent="0.25">
      <c r="A21" s="75"/>
      <c r="B21" s="392" t="s">
        <v>73</v>
      </c>
      <c r="C21" s="393"/>
      <c r="D21" s="11"/>
      <c r="E21" s="233" t="s">
        <v>1</v>
      </c>
      <c r="F21" s="157" t="s">
        <v>253</v>
      </c>
      <c r="G21" s="275" t="s">
        <v>222</v>
      </c>
      <c r="H21" s="203" t="s">
        <v>257</v>
      </c>
      <c r="I21" s="11"/>
      <c r="J21" s="139">
        <v>2242816032.7600002</v>
      </c>
      <c r="K21" s="139">
        <v>33839122144.369999</v>
      </c>
      <c r="L21" s="289">
        <v>36081938177.129997</v>
      </c>
    </row>
    <row r="22" spans="1:15" ht="15.75" customHeight="1" x14ac:dyDescent="0.25">
      <c r="A22" s="75"/>
      <c r="B22" s="401" t="s">
        <v>229</v>
      </c>
      <c r="C22" s="402"/>
      <c r="D22" s="11"/>
      <c r="E22" s="233" t="s">
        <v>2</v>
      </c>
      <c r="F22" s="157" t="s">
        <v>255</v>
      </c>
      <c r="G22" s="276" t="s">
        <v>223</v>
      </c>
      <c r="H22" s="204" t="s">
        <v>258</v>
      </c>
      <c r="I22" s="11"/>
      <c r="J22" s="139">
        <v>1653655212.75</v>
      </c>
      <c r="K22" s="139">
        <v>10129906697.029999</v>
      </c>
      <c r="L22" s="289">
        <v>11783561909.779999</v>
      </c>
    </row>
    <row r="23" spans="1:15" ht="15.75" customHeight="1" x14ac:dyDescent="0.25">
      <c r="A23" s="75"/>
      <c r="B23" s="401"/>
      <c r="C23" s="402"/>
      <c r="D23" s="11"/>
      <c r="E23" s="233" t="s">
        <v>227</v>
      </c>
      <c r="F23" s="157" t="s">
        <v>254</v>
      </c>
      <c r="G23" s="276" t="s">
        <v>219</v>
      </c>
      <c r="H23" s="204" t="s">
        <v>43</v>
      </c>
      <c r="I23" s="11"/>
      <c r="J23" s="220">
        <v>180849206.48999998</v>
      </c>
      <c r="K23" s="220">
        <v>1647506696.3700001</v>
      </c>
      <c r="L23" s="219">
        <v>1828355902.8600001</v>
      </c>
    </row>
    <row r="24" spans="1:15" ht="15.75" customHeight="1" x14ac:dyDescent="0.25">
      <c r="A24" s="75"/>
      <c r="B24" s="302"/>
      <c r="C24" s="303"/>
      <c r="D24" s="11"/>
      <c r="E24" s="233" t="s">
        <v>228</v>
      </c>
      <c r="F24" s="157" t="s">
        <v>261</v>
      </c>
      <c r="G24" s="276">
        <v>405000</v>
      </c>
      <c r="H24" s="204" t="s">
        <v>259</v>
      </c>
      <c r="I24" s="11"/>
      <c r="J24" s="218">
        <v>15581296</v>
      </c>
      <c r="K24" s="218">
        <v>404534</v>
      </c>
      <c r="L24" s="290">
        <v>15985830</v>
      </c>
    </row>
    <row r="25" spans="1:15" ht="15.75" customHeight="1" x14ac:dyDescent="0.25">
      <c r="A25" s="75"/>
      <c r="B25" s="10"/>
      <c r="C25" s="11"/>
      <c r="D25" s="11"/>
      <c r="E25" s="234" t="s">
        <v>0</v>
      </c>
      <c r="F25" s="158" t="s">
        <v>256</v>
      </c>
      <c r="G25" s="277" t="s">
        <v>224</v>
      </c>
      <c r="H25" s="205" t="s">
        <v>260</v>
      </c>
      <c r="I25" s="11"/>
      <c r="J25" s="139">
        <v>4092901748</v>
      </c>
      <c r="K25" s="139">
        <v>45616940071.769997</v>
      </c>
      <c r="L25" s="139">
        <v>49709841819.769997</v>
      </c>
      <c r="M25" s="142"/>
    </row>
    <row r="26" spans="1:15" ht="3" customHeight="1" thickBot="1" x14ac:dyDescent="0.3">
      <c r="A26" s="75"/>
      <c r="B26" s="397"/>
      <c r="C26" s="398"/>
      <c r="D26" s="304"/>
      <c r="E26" s="163"/>
      <c r="F26" s="242"/>
      <c r="G26" s="261"/>
      <c r="H26" s="206"/>
      <c r="I26" s="85"/>
      <c r="L26" s="5"/>
      <c r="O26" s="2"/>
    </row>
    <row r="27" spans="1:15" ht="9" customHeight="1" thickTop="1" x14ac:dyDescent="0.25">
      <c r="A27" s="75"/>
      <c r="B27" s="123"/>
      <c r="C27" s="75"/>
      <c r="D27" s="75"/>
      <c r="E27" s="168"/>
      <c r="F27" s="245"/>
      <c r="G27" s="262"/>
      <c r="H27" s="210"/>
      <c r="I27" s="85"/>
      <c r="L27" s="5"/>
      <c r="O27" s="3"/>
    </row>
    <row r="28" spans="1:15" ht="15.75" x14ac:dyDescent="0.25">
      <c r="B28" s="392" t="s">
        <v>233</v>
      </c>
      <c r="C28" s="393"/>
      <c r="D28" s="75"/>
      <c r="E28" s="161" t="s">
        <v>1</v>
      </c>
      <c r="F28" s="122">
        <v>3400000</v>
      </c>
      <c r="G28" s="122">
        <v>3390000</v>
      </c>
      <c r="H28" s="211"/>
      <c r="I28" s="66"/>
      <c r="O28" s="2"/>
    </row>
    <row r="29" spans="1:15" ht="15.75" customHeight="1" x14ac:dyDescent="0.25">
      <c r="B29" s="401" t="s">
        <v>76</v>
      </c>
      <c r="C29" s="402"/>
      <c r="D29" s="75"/>
      <c r="E29" s="161" t="s">
        <v>2</v>
      </c>
      <c r="F29" s="122">
        <v>1003000</v>
      </c>
      <c r="G29" s="122">
        <v>899000</v>
      </c>
      <c r="H29" s="211"/>
      <c r="I29" s="66"/>
      <c r="J29" s="1"/>
      <c r="K29" s="1"/>
    </row>
    <row r="30" spans="1:15" ht="18.75" x14ac:dyDescent="0.25">
      <c r="B30" s="401"/>
      <c r="C30" s="402"/>
      <c r="D30" s="75"/>
      <c r="E30" s="165" t="s">
        <v>0</v>
      </c>
      <c r="F30" s="251" t="s">
        <v>252</v>
      </c>
      <c r="G30" s="251" t="s">
        <v>248</v>
      </c>
      <c r="H30" s="211"/>
      <c r="I30" s="1"/>
      <c r="J30" s="1"/>
      <c r="K30" s="1"/>
    </row>
    <row r="31" spans="1:15" ht="2.4500000000000002" customHeight="1" thickBot="1" x14ac:dyDescent="0.3">
      <c r="B31" s="397"/>
      <c r="C31" s="398"/>
      <c r="D31" s="304"/>
      <c r="E31" s="169"/>
      <c r="F31" s="147"/>
      <c r="G31" s="147"/>
      <c r="H31" s="214"/>
      <c r="I31" s="1"/>
      <c r="J31" s="1"/>
      <c r="K31" s="1"/>
    </row>
    <row r="32" spans="1:15" ht="27.75" customHeight="1" thickTop="1" x14ac:dyDescent="0.25">
      <c r="B32" s="423" t="s">
        <v>240</v>
      </c>
      <c r="C32" s="424"/>
      <c r="D32" s="424"/>
      <c r="E32" s="424"/>
      <c r="F32" s="424"/>
      <c r="G32" s="424"/>
      <c r="H32" s="425"/>
      <c r="I32" s="1"/>
      <c r="J32" s="1"/>
      <c r="K32" s="1"/>
    </row>
    <row r="33" spans="2:13" ht="27" customHeight="1" x14ac:dyDescent="0.25">
      <c r="B33" s="420" t="s">
        <v>251</v>
      </c>
      <c r="C33" s="421"/>
      <c r="D33" s="421"/>
      <c r="E33" s="421"/>
      <c r="F33" s="421"/>
      <c r="G33" s="421"/>
      <c r="H33" s="422"/>
      <c r="I33" s="1"/>
      <c r="J33" s="1"/>
      <c r="K33" s="1"/>
    </row>
    <row r="34" spans="2:13" x14ac:dyDescent="0.25">
      <c r="B34" s="420" t="s">
        <v>239</v>
      </c>
      <c r="C34" s="421"/>
      <c r="D34" s="421"/>
      <c r="E34" s="421"/>
      <c r="F34" s="421"/>
      <c r="G34" s="421"/>
      <c r="H34" s="422"/>
      <c r="I34" s="1"/>
      <c r="J34" s="1"/>
      <c r="K34" s="1"/>
    </row>
    <row r="35" spans="2:13" ht="46.5" customHeight="1" x14ac:dyDescent="0.25">
      <c r="B35" s="403" t="s">
        <v>230</v>
      </c>
      <c r="C35" s="404"/>
      <c r="D35" s="404"/>
      <c r="E35" s="404"/>
      <c r="F35" s="404"/>
      <c r="G35" s="404"/>
      <c r="H35" s="405"/>
      <c r="I35" s="1"/>
      <c r="J35" s="1"/>
      <c r="K35" s="1"/>
    </row>
    <row r="36" spans="2:13" ht="39" customHeight="1" x14ac:dyDescent="0.25">
      <c r="B36" s="403" t="s">
        <v>243</v>
      </c>
      <c r="C36" s="404"/>
      <c r="D36" s="404"/>
      <c r="E36" s="404"/>
      <c r="F36" s="404"/>
      <c r="G36" s="404"/>
      <c r="H36" s="405"/>
      <c r="I36" s="1"/>
      <c r="J36" s="1"/>
      <c r="K36" s="1"/>
    </row>
    <row r="37" spans="2:13" ht="24" customHeight="1" x14ac:dyDescent="0.25">
      <c r="B37" s="406" t="s">
        <v>242</v>
      </c>
      <c r="C37" s="407"/>
      <c r="D37" s="407"/>
      <c r="E37" s="407"/>
      <c r="F37" s="407"/>
      <c r="G37" s="407"/>
      <c r="H37" s="408"/>
      <c r="I37" s="300"/>
      <c r="J37" s="1"/>
      <c r="K37" s="1"/>
    </row>
    <row r="38" spans="2:13" ht="38.25" customHeight="1" x14ac:dyDescent="0.25">
      <c r="B38" s="409" t="s">
        <v>234</v>
      </c>
      <c r="C38" s="410"/>
      <c r="D38" s="410"/>
      <c r="E38" s="410"/>
      <c r="F38" s="410"/>
      <c r="G38" s="410"/>
      <c r="H38" s="411"/>
      <c r="I38" s="1"/>
      <c r="J38" s="1"/>
      <c r="K38" s="1"/>
    </row>
    <row r="39" spans="2:13" x14ac:dyDescent="0.25">
      <c r="B39" s="257" t="s">
        <v>250</v>
      </c>
      <c r="C39" s="258"/>
      <c r="D39" s="258"/>
      <c r="E39" s="258"/>
      <c r="F39" s="258"/>
      <c r="G39" s="258"/>
      <c r="H39" s="259"/>
      <c r="I39" s="1"/>
      <c r="J39" s="1"/>
      <c r="K39" s="1"/>
    </row>
    <row r="40" spans="2:13" ht="15.75" thickBot="1" x14ac:dyDescent="0.3">
      <c r="B40" s="412" t="s">
        <v>249</v>
      </c>
      <c r="C40" s="413"/>
      <c r="D40" s="413"/>
      <c r="E40" s="413"/>
      <c r="F40" s="413"/>
      <c r="G40" s="413"/>
      <c r="H40" s="414"/>
      <c r="I40" s="1"/>
      <c r="J40" s="1"/>
      <c r="K40" s="1"/>
    </row>
    <row r="41" spans="2:13" x14ac:dyDescent="0.25">
      <c r="B41" s="1"/>
      <c r="C41" s="1"/>
      <c r="D41" s="1"/>
      <c r="E41" s="1"/>
      <c r="F41" s="1"/>
      <c r="G41" s="1"/>
      <c r="H41" s="1"/>
      <c r="I41" s="1"/>
      <c r="L41" s="139"/>
      <c r="M41" s="139"/>
    </row>
    <row r="42" spans="2:13" x14ac:dyDescent="0.25">
      <c r="B42" s="1"/>
      <c r="C42" s="1"/>
      <c r="D42" s="1"/>
      <c r="E42" s="1"/>
      <c r="F42" s="1"/>
      <c r="G42" s="1"/>
      <c r="H42" s="1"/>
      <c r="I42" s="1"/>
      <c r="J42" s="6"/>
      <c r="K42" s="6"/>
      <c r="L42" s="220"/>
      <c r="M42" s="139"/>
    </row>
    <row r="43" spans="2:13" ht="15.75" x14ac:dyDescent="0.25">
      <c r="C43" s="308"/>
      <c r="J43" s="11"/>
      <c r="K43" s="11"/>
      <c r="L43" s="220"/>
      <c r="M43" s="139"/>
    </row>
  </sheetData>
  <mergeCells count="23">
    <mergeCell ref="B3:H3"/>
    <mergeCell ref="B5:C5"/>
    <mergeCell ref="B7:C7"/>
    <mergeCell ref="B8:C11"/>
    <mergeCell ref="K11:K12"/>
    <mergeCell ref="B12:C12"/>
    <mergeCell ref="B34:H34"/>
    <mergeCell ref="B14:C14"/>
    <mergeCell ref="B15:C16"/>
    <mergeCell ref="B19:C19"/>
    <mergeCell ref="B21:C21"/>
    <mergeCell ref="B22:C23"/>
    <mergeCell ref="B26:C26"/>
    <mergeCell ref="B28:C28"/>
    <mergeCell ref="B29:C30"/>
    <mergeCell ref="B31:C31"/>
    <mergeCell ref="B32:H32"/>
    <mergeCell ref="B33:H33"/>
    <mergeCell ref="B35:H35"/>
    <mergeCell ref="B36:H36"/>
    <mergeCell ref="B37:H37"/>
    <mergeCell ref="B38:H38"/>
    <mergeCell ref="B40:H40"/>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applications submitted</vt:lpstr>
      <vt:lpstr>claims processed</vt:lpstr>
      <vt:lpstr>Benefits paid</vt:lpstr>
      <vt:lpstr>individual paid benefits</vt:lpstr>
      <vt:lpstr>WE 081520_PAB (2)</vt:lpstr>
      <vt:lpstr>WE 080820_PAB</vt:lpstr>
      <vt:lpstr>WE 080120_PAB</vt:lpstr>
      <vt:lpstr>WE 072520_PAB</vt:lpstr>
      <vt:lpstr>WE 071820_PAB</vt:lpstr>
      <vt:lpstr>WE 071120_PAB</vt:lpstr>
      <vt:lpstr>WE 070420_PAB</vt:lpstr>
      <vt:lpstr>WE 062720_PAB</vt:lpstr>
      <vt:lpstr>WE 062020_PAB</vt:lpstr>
      <vt:lpstr>WE 061320_PAB</vt:lpstr>
      <vt:lpstr>WE 060620_PAB </vt:lpstr>
      <vt:lpstr>WE 060620_UIB_Internal</vt:lpstr>
      <vt:lpstr> WE 053020 FINAL</vt:lpstr>
      <vt:lpstr> WE 053020 REVISED</vt:lpstr>
      <vt:lpstr>Weekly Headline</vt:lpstr>
      <vt:lpstr> WE 053020</vt:lpstr>
      <vt:lpstr>WE 052320</vt:lpstr>
      <vt:lpstr>WE 051620</vt:lpstr>
      <vt:lpstr>WE 050920</vt:lpstr>
      <vt:lpstr>Current_data</vt:lpstr>
      <vt:lpstr>Historical_Data</vt:lpstr>
      <vt:lpstr>README</vt:lpstr>
      <vt:lpstr>' WE 053020 FINAL'!Print_Area</vt:lpstr>
      <vt:lpstr>'WE 060620_PAB '!Print_Area</vt:lpstr>
      <vt:lpstr>'WE 060620_UIB_Internal'!Print_Area</vt:lpstr>
      <vt:lpstr>'WE 061320_PAB'!Print_Area</vt:lpstr>
      <vt:lpstr>'WE 062020_PAB'!Print_Area</vt:lpstr>
      <vt:lpstr>'WE 062720_PAB'!Print_Area</vt:lpstr>
      <vt:lpstr>'WE 070420_PAB'!Print_Area</vt:lpstr>
      <vt:lpstr>'WE 071120_PAB'!Print_Area</vt:lpstr>
      <vt:lpstr>'WE 071820_PAB'!Print_Area</vt:lpstr>
      <vt:lpstr>'WE 072520_PAB'!Print_Area</vt:lpstr>
      <vt:lpstr>'WE 080120_PAB'!Print_Area</vt:lpstr>
      <vt:lpstr>'WE 080820_PAB'!Print_Area</vt:lpstr>
      <vt:lpstr>'WE 081520_PAB (2)'!Print_Area</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Pinson, Adam@EDD</dc:creator>
  <cp:lastModifiedBy>Yadao, Alice</cp:lastModifiedBy>
  <cp:lastPrinted>2020-06-10T18:52:00Z</cp:lastPrinted>
  <dcterms:created xsi:type="dcterms:W3CDTF">2020-05-13T17:27:39Z</dcterms:created>
  <dcterms:modified xsi:type="dcterms:W3CDTF">2021-02-18T18:55:48Z</dcterms:modified>
</cp:coreProperties>
</file>